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pivotTables/pivotTable1.xml" ContentType="application/vnd.openxmlformats-officedocument.spreadsheetml.pivotTable+xml"/>
  <Override PartName="/xl/customProperty1.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ЭтаКнига" hidePivotFieldList="1" defaultThemeVersion="124226"/>
  <mc:AlternateContent xmlns:mc="http://schemas.openxmlformats.org/markup-compatibility/2006">
    <mc:Choice Requires="x15">
      <x15ac:absPath xmlns:x15ac="http://schemas.microsoft.com/office/spreadsheetml/2010/11/ac" url="\\server03\Departaments\Analytics(AD)\Analytics\Eikon Daily\"/>
    </mc:Choice>
  </mc:AlternateContent>
  <xr:revisionPtr revIDLastSave="0" documentId="13_ncr:1_{2F7D10C8-7CAE-4AFC-85C6-54BD3AA78724}" xr6:coauthVersionLast="47" xr6:coauthVersionMax="47" xr10:uidLastSave="{00000000-0000-0000-0000-000000000000}"/>
  <bookViews>
    <workbookView xWindow="28680" yWindow="-120" windowWidth="29040" windowHeight="15840" activeTab="1" xr2:uid="{00000000-000D-0000-FFFF-FFFF00000000}"/>
  </bookViews>
  <sheets>
    <sheet name="DATES" sheetId="4" r:id="rId1"/>
    <sheet name="REPORT" sheetId="5" r:id="rId2"/>
    <sheet name="Новый Eikon" sheetId="6" r:id="rId3"/>
    <sheet name="FIXED-Eikon" sheetId="7" r:id="rId4"/>
    <sheet name="Анализ секторов" sheetId="2" r:id="rId5"/>
    <sheet name="Лист6" sheetId="9" r:id="rId6"/>
    <sheet name="S&amp;P500" sheetId="1" r:id="rId7"/>
    <sheet name="Graph" sheetId="8" state="hidden" r:id="rId8"/>
    <sheet name="0" sheetId="10" r:id="rId9"/>
    <sheet name="Min&amp;Max" sheetId="11" r:id="rId10"/>
    <sheet name="Peers" sheetId="3" state="hidden" r:id="rId11"/>
  </sheets>
  <externalReferences>
    <externalReference r:id="rId12"/>
    <externalReference r:id="rId13"/>
  </externalReferences>
  <definedNames>
    <definedName name="CMD_CODE" localSheetId="9">#REF!</definedName>
    <definedName name="CMD_CODE">#REF!</definedName>
    <definedName name="D1D" localSheetId="9">[1]DATES!$B$2</definedName>
    <definedName name="D1D">DATES!$B$2</definedName>
    <definedName name="D1M" localSheetId="9">[1]DATES!#REF!</definedName>
    <definedName name="D1M">DATES!#REF!</definedName>
    <definedName name="D1W">DATES!$C$2</definedName>
    <definedName name="DCY" localSheetId="9">[1]DATES!$D$2</definedName>
    <definedName name="DCY">DATES!$D$2</definedName>
    <definedName name="DEND">DATES!$A$4</definedName>
    <definedName name="DREP" localSheetId="9">[1]DATES!$A$2</definedName>
    <definedName name="DREP">DATES!$A$2</definedName>
    <definedName name="FX_CODE">#REF!</definedName>
    <definedName name="GLOS">[2]GLOSSARY!$A:$E</definedName>
    <definedName name="INX_CODE">#REF!</definedName>
    <definedName name="KZ_EQ_CODE">#REF!</definedName>
    <definedName name="TABLE02">#REF!</definedName>
    <definedName name="TABLE04">#REF!</definedName>
    <definedName name="TABLE05">#REF!</definedName>
    <definedName name="TABLE06">#REF!</definedName>
    <definedName name="TABLE07">#REF!</definedName>
    <definedName name="TRNR_01d79f694fc9439ea716b5828281eb05_4_6" hidden="1">#REF!</definedName>
    <definedName name="TRNR_06f1766172864f88b7ef019d5f2e2add_0_0" hidden="1">#REF!</definedName>
    <definedName name="TRNR_07a744410ef9434f91cbc1c58ab49804_0_0" hidden="1">#REF!</definedName>
    <definedName name="TRNR_07a8775a263f48f0aada5cff9fffdeda_9_0" hidden="1">#REF!</definedName>
    <definedName name="TRNR_0bb97b2f0115439a9097636727945da1_0_0" hidden="1">#REF!</definedName>
    <definedName name="TRNR_16f35b0b91894442af39e88f72aaf601_0_0" hidden="1">#REF!</definedName>
    <definedName name="TRNR_2527894e01f64736b6a8457ca8c0a0d7_0_0" hidden="1">#REF!</definedName>
    <definedName name="TRNR_2557671f964f49798108b7507bbf9fb0_0_0" hidden="1">#REF!</definedName>
    <definedName name="TRNR_37c57aa8e41d4f2f85af0d226a607b05_0_0" hidden="1">#REF!</definedName>
    <definedName name="TRNR_3df95233793a411dae85d319e41649b5_0_0" hidden="1">#REF!</definedName>
    <definedName name="TRNR_420633c7fb284f39bb422a19304c1cc4_4_6" hidden="1">#REF!</definedName>
    <definedName name="TRNR_4bc535d2c7b04f73927c0f72002a3d60_2_6" hidden="1">#REF!</definedName>
    <definedName name="TRNR_51e8118cda9f44089d738e82dcdaf006_4_6" hidden="1">#REF!</definedName>
    <definedName name="TRNR_79539580721f4f3fb7773fc44aa5180a_0_0" hidden="1">#REF!</definedName>
    <definedName name="TRNR_90cb185f59354913bcf11f6076db5d07_0_0" hidden="1">#REF!</definedName>
    <definedName name="TRNR_9f9f790234974c46b66655688d82ddfb_0_0" hidden="1">#REF!</definedName>
    <definedName name="TRNR_a7afc9c6be5640f5922c82072eab4138_0_0" hidden="1">#REF!</definedName>
    <definedName name="TRNR_b360f2d8b4234a0b9879015074f0954b_0_0" hidden="1">#REF!</definedName>
    <definedName name="TRNR_b3a88fcfedc145dab097123ed14d2c5f_0_0" hidden="1">#REF!</definedName>
    <definedName name="TRNR_b8ea3cd79e0b41c28700b214ea73a8c5_0_0" hidden="1">#REF!</definedName>
    <definedName name="TRNR_b987364632c7479e8c62725f1af4e6a9_0_0" hidden="1">#REF!</definedName>
    <definedName name="TRNR_bec336634c004f8a99300a9a612d6373_0_0" hidden="1">#REF!</definedName>
    <definedName name="TRNR_c1a6a617dcbe44a3a20d6785e58402d2_0_0" hidden="1">#REF!</definedName>
    <definedName name="TRNR_c647faea577f4eb7aea9de16b974d2ef_4_6" hidden="1">#REF!</definedName>
    <definedName name="TRNR_c6df2f0210474b2da1e1cd08a6edc476_0_0" hidden="1">#REF!</definedName>
    <definedName name="TRNR_cf16ede8bf4e45d1bd4f83d9c465c2a7_0_0" hidden="1">#REF!</definedName>
    <definedName name="TRNR_d183b3d6be044dc4a05f959df275ce8e_0_0" hidden="1">#REF!</definedName>
    <definedName name="TRNR_d2500d5a154f47c9949b4a89369ddb6f_2_6" hidden="1">#REF!</definedName>
    <definedName name="TRNR_d356dc57520a453fa9fb289590bb8d63_0_0" hidden="1">#REF!</definedName>
    <definedName name="TRNR_ec574ac4d7e2433da9b7c6e45ba76ca2_4_6" hidden="1">#REF!</definedName>
    <definedName name="TRNR_f3222b9ff36c4326833169185854c4ab_0_0" hidden="1">#REF!</definedName>
    <definedName name="TRNR_f616673d812f4558a2a2a471b1c652bb_0_0" hidden="1">#REF!</definedName>
    <definedName name="TRNR_fad12e19ec6b43d3a1bf1efacde3f08a_4_6" hidden="1">#REF!</definedName>
    <definedName name="TRNR_fb5cf11255ef446fa2d0bf42cfafcd0a_0_0" hidden="1">#REF!</definedName>
    <definedName name="USBMK_CODE">#REF!</definedName>
    <definedName name="_xlnm.Print_Area" localSheetId="1">REPORT!$A$1:$P$160</definedName>
  </definedNames>
  <calcPr calcId="191029" forceFullCalc="1"/>
  <pivotCaches>
    <pivotCache cacheId="0" r:id="rId14"/>
  </pivotCaches>
</workbook>
</file>

<file path=xl/calcChain.xml><?xml version="1.0" encoding="utf-8"?>
<calcChain xmlns="http://schemas.openxmlformats.org/spreadsheetml/2006/main">
  <c r="D31" i="5" l="1"/>
  <c r="D6" i="5"/>
  <c r="A3" i="6" l="1"/>
  <c r="D41" i="5"/>
  <c r="F41" i="5" s="1"/>
  <c r="G41" i="5" l="1"/>
  <c r="H41" i="5"/>
  <c r="E41" i="5"/>
  <c r="A10" i="6"/>
  <c r="A5" i="6"/>
  <c r="E1" i="10"/>
  <c r="D1" i="10"/>
  <c r="C1" i="10"/>
  <c r="B1" i="10"/>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218" i="10"/>
  <c r="B219" i="10"/>
  <c r="B220" i="10"/>
  <c r="B221" i="10"/>
  <c r="B222" i="10"/>
  <c r="B223" i="10"/>
  <c r="B224" i="10"/>
  <c r="B225" i="10"/>
  <c r="B226" i="10"/>
  <c r="B227" i="10"/>
  <c r="B228" i="10"/>
  <c r="B229" i="10"/>
  <c r="B230" i="10"/>
  <c r="B231" i="10"/>
  <c r="B232" i="10"/>
  <c r="B233" i="10"/>
  <c r="B234" i="10"/>
  <c r="B235" i="10"/>
  <c r="B236" i="10"/>
  <c r="B237" i="10"/>
  <c r="B238" i="10"/>
  <c r="B239" i="10"/>
  <c r="B240" i="10"/>
  <c r="B241" i="10"/>
  <c r="B242" i="10"/>
  <c r="B243" i="10"/>
  <c r="B244" i="10"/>
  <c r="B245" i="10"/>
  <c r="B246" i="10"/>
  <c r="B247" i="10"/>
  <c r="B248" i="10"/>
  <c r="B249" i="10"/>
  <c r="B250" i="10"/>
  <c r="B251" i="10"/>
  <c r="B252" i="10"/>
  <c r="B253" i="10"/>
  <c r="B254" i="10"/>
  <c r="B255" i="10"/>
  <c r="B256" i="10"/>
  <c r="B257" i="10"/>
  <c r="B258" i="10"/>
  <c r="B259" i="10"/>
  <c r="B260" i="10"/>
  <c r="B261" i="10"/>
  <c r="B262" i="10"/>
  <c r="B263" i="10"/>
  <c r="B264" i="10"/>
  <c r="B265" i="10"/>
  <c r="B266" i="10"/>
  <c r="B267" i="10"/>
  <c r="B268" i="10"/>
  <c r="B269" i="10"/>
  <c r="B270" i="10"/>
  <c r="B271" i="10"/>
  <c r="B272" i="10"/>
  <c r="B273" i="10"/>
  <c r="B274" i="10"/>
  <c r="B275" i="10"/>
  <c r="B276" i="10"/>
  <c r="B277" i="10"/>
  <c r="B278" i="10"/>
  <c r="B279" i="10"/>
  <c r="B280" i="10"/>
  <c r="B281" i="10"/>
  <c r="B282" i="10"/>
  <c r="B283" i="10"/>
  <c r="B284" i="10"/>
  <c r="B285" i="10"/>
  <c r="B286" i="10"/>
  <c r="B287" i="10"/>
  <c r="B288" i="10"/>
  <c r="B289" i="10"/>
  <c r="B290" i="10"/>
  <c r="B291" i="10"/>
  <c r="B292" i="10"/>
  <c r="B293" i="10"/>
  <c r="B294" i="10"/>
  <c r="B295" i="10"/>
  <c r="B296" i="10"/>
  <c r="B297" i="10"/>
  <c r="B298" i="10"/>
  <c r="B299" i="10"/>
  <c r="B300" i="10"/>
  <c r="B301" i="10"/>
  <c r="B302" i="10"/>
  <c r="B303" i="10"/>
  <c r="B304" i="10"/>
  <c r="B305" i="10"/>
  <c r="B306" i="10"/>
  <c r="B307" i="10"/>
  <c r="B308" i="10"/>
  <c r="B309" i="10"/>
  <c r="B310" i="10"/>
  <c r="B311" i="10"/>
  <c r="B312" i="10"/>
  <c r="B313" i="10"/>
  <c r="B314" i="10"/>
  <c r="B315" i="10"/>
  <c r="B316" i="10"/>
  <c r="B317" i="10"/>
  <c r="B318" i="10"/>
  <c r="B319" i="10"/>
  <c r="B320" i="10"/>
  <c r="B321" i="10"/>
  <c r="B322" i="10"/>
  <c r="B323" i="10"/>
  <c r="B324" i="10"/>
  <c r="B325" i="10"/>
  <c r="B326" i="10"/>
  <c r="B327" i="10"/>
  <c r="B328" i="10"/>
  <c r="B329" i="10"/>
  <c r="B330" i="10"/>
  <c r="B331" i="10"/>
  <c r="B332" i="10"/>
  <c r="B333" i="10"/>
  <c r="B334" i="10"/>
  <c r="B335" i="10"/>
  <c r="B336" i="10"/>
  <c r="B337" i="10"/>
  <c r="B338" i="10"/>
  <c r="B339" i="10"/>
  <c r="B340" i="10"/>
  <c r="B341" i="10"/>
  <c r="B342" i="10"/>
  <c r="B343" i="10"/>
  <c r="B344" i="10"/>
  <c r="B345" i="10"/>
  <c r="B346" i="10"/>
  <c r="B347" i="10"/>
  <c r="B348" i="10"/>
  <c r="B349" i="10"/>
  <c r="B350" i="10"/>
  <c r="B351" i="10"/>
  <c r="B352" i="10"/>
  <c r="B353" i="10"/>
  <c r="B354" i="10"/>
  <c r="B355" i="10"/>
  <c r="B356" i="10"/>
  <c r="B357" i="10"/>
  <c r="B358" i="10"/>
  <c r="B359" i="10"/>
  <c r="B360" i="10"/>
  <c r="B361" i="10"/>
  <c r="B362" i="10"/>
  <c r="B363" i="10"/>
  <c r="B364" i="10"/>
  <c r="B365" i="10"/>
  <c r="B366" i="10"/>
  <c r="B367" i="10"/>
  <c r="B368" i="10"/>
  <c r="B369" i="10"/>
  <c r="B370" i="10"/>
  <c r="B371" i="10"/>
  <c r="B372" i="10"/>
  <c r="B373" i="10"/>
  <c r="B374" i="10"/>
  <c r="B375" i="10"/>
  <c r="B376" i="10"/>
  <c r="B377" i="10"/>
  <c r="B378" i="10"/>
  <c r="B379" i="10"/>
  <c r="B380" i="10"/>
  <c r="B381" i="10"/>
  <c r="B382" i="10"/>
  <c r="B383" i="10"/>
  <c r="B384" i="10"/>
  <c r="B385" i="10"/>
  <c r="B386" i="10"/>
  <c r="B387" i="10"/>
  <c r="B388" i="10"/>
  <c r="B389" i="10"/>
  <c r="B390" i="10"/>
  <c r="B391" i="10"/>
  <c r="B392" i="10"/>
  <c r="B393" i="10"/>
  <c r="B394" i="10"/>
  <c r="B395" i="10"/>
  <c r="B396" i="10"/>
  <c r="B397" i="10"/>
  <c r="B398" i="10"/>
  <c r="B399" i="10"/>
  <c r="B400" i="10"/>
  <c r="B401" i="10"/>
  <c r="B402" i="10"/>
  <c r="B403" i="10"/>
  <c r="B404" i="10"/>
  <c r="B405" i="10"/>
  <c r="B406" i="10"/>
  <c r="B407" i="10"/>
  <c r="B408" i="10"/>
  <c r="B409" i="10"/>
  <c r="B410" i="10"/>
  <c r="B411" i="10"/>
  <c r="B412" i="10"/>
  <c r="B413" i="10"/>
  <c r="B414" i="10"/>
  <c r="B415" i="10"/>
  <c r="B416" i="10"/>
  <c r="B417" i="10"/>
  <c r="B418" i="10"/>
  <c r="B419" i="10"/>
  <c r="B420" i="10"/>
  <c r="B421" i="10"/>
  <c r="B422" i="10"/>
  <c r="B423" i="10"/>
  <c r="B424" i="10"/>
  <c r="B425" i="10"/>
  <c r="B426" i="10"/>
  <c r="B427" i="10"/>
  <c r="B428" i="10"/>
  <c r="B429" i="10"/>
  <c r="B430" i="10"/>
  <c r="B431" i="10"/>
  <c r="B432" i="10"/>
  <c r="B433" i="10"/>
  <c r="B434" i="10"/>
  <c r="B435" i="10"/>
  <c r="B436" i="10"/>
  <c r="B437" i="10"/>
  <c r="B438" i="10"/>
  <c r="B439" i="10"/>
  <c r="B440" i="10"/>
  <c r="B441" i="10"/>
  <c r="B442" i="10"/>
  <c r="B443" i="10"/>
  <c r="B444" i="10"/>
  <c r="B445" i="10"/>
  <c r="B446" i="10"/>
  <c r="B447" i="10"/>
  <c r="B448" i="10"/>
  <c r="B449" i="10"/>
  <c r="B450" i="10"/>
  <c r="B451" i="10"/>
  <c r="B452" i="10"/>
  <c r="B453" i="10"/>
  <c r="B454" i="10"/>
  <c r="B455" i="10"/>
  <c r="B456" i="10"/>
  <c r="B457" i="10"/>
  <c r="B458" i="10"/>
  <c r="B459" i="10"/>
  <c r="B460" i="10"/>
  <c r="B461" i="10"/>
  <c r="B462" i="10"/>
  <c r="B463" i="10"/>
  <c r="B464" i="10"/>
  <c r="B465" i="10"/>
  <c r="B466" i="10"/>
  <c r="B467" i="10"/>
  <c r="B468" i="10"/>
  <c r="B469" i="10"/>
  <c r="B470" i="10"/>
  <c r="B471" i="10"/>
  <c r="B472" i="10"/>
  <c r="B473" i="10"/>
  <c r="B474" i="10"/>
  <c r="B475" i="10"/>
  <c r="B476" i="10"/>
  <c r="B477" i="10"/>
  <c r="B478" i="10"/>
  <c r="B479" i="10"/>
  <c r="B480" i="10"/>
  <c r="B481" i="10"/>
  <c r="B482" i="10"/>
  <c r="B483" i="10"/>
  <c r="B484" i="10"/>
  <c r="B485" i="10"/>
  <c r="B486" i="10"/>
  <c r="B487" i="10"/>
  <c r="B488" i="10"/>
  <c r="B489" i="10"/>
  <c r="B490" i="10"/>
  <c r="B491" i="10"/>
  <c r="B492" i="10"/>
  <c r="B493" i="10"/>
  <c r="B494" i="10"/>
  <c r="B495" i="10"/>
  <c r="B496" i="10"/>
  <c r="B497" i="10"/>
  <c r="B498" i="10"/>
  <c r="B499" i="10"/>
  <c r="B500" i="10"/>
  <c r="B501" i="10"/>
  <c r="B502" i="10"/>
  <c r="B503" i="10"/>
  <c r="B2" i="10"/>
  <c r="D4" i="8"/>
  <c r="C4" i="8"/>
  <c r="A5" i="8"/>
  <c r="B3" i="11" l="1"/>
  <c r="F20" i="5"/>
  <c r="F25" i="5"/>
  <c r="F21" i="5"/>
  <c r="F15" i="5"/>
  <c r="F18" i="5"/>
  <c r="F16" i="5"/>
  <c r="F17" i="5"/>
  <c r="F27" i="5"/>
  <c r="F23" i="5"/>
  <c r="F24" i="5"/>
  <c r="F55" i="5"/>
  <c r="F57" i="5"/>
  <c r="F54" i="5"/>
  <c r="F56" i="5"/>
  <c r="C2" i="10"/>
  <c r="D2" i="10"/>
  <c r="E2" i="10"/>
  <c r="C3" i="10"/>
  <c r="D3" i="10"/>
  <c r="E3" i="10"/>
  <c r="C4" i="10"/>
  <c r="D4" i="10"/>
  <c r="E4" i="10"/>
  <c r="C5" i="10"/>
  <c r="D5" i="10"/>
  <c r="E5" i="10"/>
  <c r="C6" i="10"/>
  <c r="D6" i="10"/>
  <c r="E6" i="10"/>
  <c r="C7" i="10"/>
  <c r="D7" i="10"/>
  <c r="E7" i="10"/>
  <c r="C8" i="10"/>
  <c r="D8" i="10"/>
  <c r="E8" i="10"/>
  <c r="C9" i="10"/>
  <c r="D9" i="10"/>
  <c r="E9" i="10"/>
  <c r="C10" i="10"/>
  <c r="D10" i="10"/>
  <c r="E10" i="10"/>
  <c r="C11" i="10"/>
  <c r="D11" i="10"/>
  <c r="E11" i="10"/>
  <c r="C12" i="10"/>
  <c r="D12" i="10"/>
  <c r="E12" i="10"/>
  <c r="C13" i="10"/>
  <c r="D13" i="10"/>
  <c r="E13" i="10"/>
  <c r="C14" i="10"/>
  <c r="D14" i="10"/>
  <c r="E14" i="10"/>
  <c r="C15" i="10"/>
  <c r="D15" i="10"/>
  <c r="E15" i="10"/>
  <c r="C16" i="10"/>
  <c r="D16" i="10"/>
  <c r="E16" i="10"/>
  <c r="C17" i="10"/>
  <c r="D17" i="10"/>
  <c r="E17" i="10"/>
  <c r="C18" i="10"/>
  <c r="D18" i="10"/>
  <c r="E18" i="10"/>
  <c r="C19" i="10"/>
  <c r="D19" i="10"/>
  <c r="E19" i="10"/>
  <c r="C20" i="10"/>
  <c r="D20" i="10"/>
  <c r="E20" i="10"/>
  <c r="C21" i="10"/>
  <c r="D21" i="10"/>
  <c r="E21" i="10"/>
  <c r="C22" i="10"/>
  <c r="D22" i="10"/>
  <c r="E22" i="10"/>
  <c r="C23" i="10"/>
  <c r="D23" i="10"/>
  <c r="E23" i="10"/>
  <c r="C24" i="10"/>
  <c r="D24" i="10"/>
  <c r="E24" i="10"/>
  <c r="C25" i="10"/>
  <c r="D25" i="10"/>
  <c r="E25" i="10"/>
  <c r="C26" i="10"/>
  <c r="D26" i="10"/>
  <c r="E26" i="10"/>
  <c r="C27" i="10"/>
  <c r="D27" i="10"/>
  <c r="E27" i="10"/>
  <c r="C28" i="10"/>
  <c r="D28" i="10"/>
  <c r="E28" i="10"/>
  <c r="C29" i="10"/>
  <c r="D29" i="10"/>
  <c r="E29" i="10"/>
  <c r="C30" i="10"/>
  <c r="D30" i="10"/>
  <c r="E30" i="10"/>
  <c r="C31" i="10"/>
  <c r="D31" i="10"/>
  <c r="E31" i="10"/>
  <c r="C32" i="10"/>
  <c r="D32" i="10"/>
  <c r="E32" i="10"/>
  <c r="C33" i="10"/>
  <c r="D33" i="10"/>
  <c r="E33" i="10"/>
  <c r="C34" i="10"/>
  <c r="D34" i="10"/>
  <c r="E34" i="10"/>
  <c r="C35" i="10"/>
  <c r="D35" i="10"/>
  <c r="E35" i="10"/>
  <c r="C36" i="10"/>
  <c r="D36" i="10"/>
  <c r="E36" i="10"/>
  <c r="C37" i="10"/>
  <c r="D37" i="10"/>
  <c r="E37" i="10"/>
  <c r="C38" i="10"/>
  <c r="D38" i="10"/>
  <c r="E38" i="10"/>
  <c r="C39" i="10"/>
  <c r="D39" i="10"/>
  <c r="E39" i="10"/>
  <c r="C40" i="10"/>
  <c r="D40" i="10"/>
  <c r="E40" i="10"/>
  <c r="C41" i="10"/>
  <c r="D41" i="10"/>
  <c r="E41" i="10"/>
  <c r="C42" i="10"/>
  <c r="D42" i="10"/>
  <c r="E42" i="10"/>
  <c r="C43" i="10"/>
  <c r="D43" i="10"/>
  <c r="E43" i="10"/>
  <c r="C44" i="10"/>
  <c r="D44" i="10"/>
  <c r="E44" i="10"/>
  <c r="C45" i="10"/>
  <c r="D45" i="10"/>
  <c r="E45" i="10"/>
  <c r="C46" i="10"/>
  <c r="D46" i="10"/>
  <c r="E46" i="10"/>
  <c r="C47" i="10"/>
  <c r="D47" i="10"/>
  <c r="E47" i="10"/>
  <c r="C48" i="10"/>
  <c r="D48" i="10"/>
  <c r="E48" i="10"/>
  <c r="C49" i="10"/>
  <c r="D49" i="10"/>
  <c r="E49" i="10"/>
  <c r="C50" i="10"/>
  <c r="D50" i="10"/>
  <c r="E50" i="10"/>
  <c r="C51" i="10"/>
  <c r="D51" i="10"/>
  <c r="E51" i="10"/>
  <c r="C52" i="10"/>
  <c r="D52" i="10"/>
  <c r="E52" i="10"/>
  <c r="C53" i="10"/>
  <c r="D53" i="10"/>
  <c r="E53" i="10"/>
  <c r="C54" i="10"/>
  <c r="D54" i="10"/>
  <c r="E54" i="10"/>
  <c r="C55" i="10"/>
  <c r="D55" i="10"/>
  <c r="E55" i="10"/>
  <c r="C56" i="10"/>
  <c r="D56" i="10"/>
  <c r="E56" i="10"/>
  <c r="C57" i="10"/>
  <c r="D57" i="10"/>
  <c r="E57" i="10"/>
  <c r="C58" i="10"/>
  <c r="D58" i="10"/>
  <c r="E58" i="10"/>
  <c r="C59" i="10"/>
  <c r="D59" i="10"/>
  <c r="E59" i="10"/>
  <c r="C60" i="10"/>
  <c r="D60" i="10"/>
  <c r="E60" i="10"/>
  <c r="C61" i="10"/>
  <c r="D61" i="10"/>
  <c r="E61" i="10"/>
  <c r="C62" i="10"/>
  <c r="D62" i="10"/>
  <c r="E62" i="10"/>
  <c r="C63" i="10"/>
  <c r="D63" i="10"/>
  <c r="E63" i="10"/>
  <c r="C64" i="10"/>
  <c r="D64" i="10"/>
  <c r="E64" i="10"/>
  <c r="C65" i="10"/>
  <c r="D65" i="10"/>
  <c r="E65" i="10"/>
  <c r="C66" i="10"/>
  <c r="D66" i="10"/>
  <c r="E66" i="10"/>
  <c r="C67" i="10"/>
  <c r="D67" i="10"/>
  <c r="E67" i="10"/>
  <c r="C68" i="10"/>
  <c r="D68" i="10"/>
  <c r="E68" i="10"/>
  <c r="C69" i="10"/>
  <c r="D69" i="10"/>
  <c r="E69" i="10"/>
  <c r="C70" i="10"/>
  <c r="D70" i="10"/>
  <c r="E70" i="10"/>
  <c r="C71" i="10"/>
  <c r="D71" i="10"/>
  <c r="E71" i="10"/>
  <c r="C72" i="10"/>
  <c r="D72" i="10"/>
  <c r="E72" i="10"/>
  <c r="C73" i="10"/>
  <c r="D73" i="10"/>
  <c r="E73" i="10"/>
  <c r="C74" i="10"/>
  <c r="D74" i="10"/>
  <c r="E74" i="10"/>
  <c r="C75" i="10"/>
  <c r="D75" i="10"/>
  <c r="E75" i="10"/>
  <c r="C76" i="10"/>
  <c r="D76" i="10"/>
  <c r="E76" i="10"/>
  <c r="C77" i="10"/>
  <c r="D77" i="10"/>
  <c r="E77" i="10"/>
  <c r="C78" i="10"/>
  <c r="D78" i="10"/>
  <c r="E78" i="10"/>
  <c r="C79" i="10"/>
  <c r="D79" i="10"/>
  <c r="E79" i="10"/>
  <c r="C80" i="10"/>
  <c r="D80" i="10"/>
  <c r="E80" i="10"/>
  <c r="C81" i="10"/>
  <c r="D81" i="10"/>
  <c r="E81" i="10"/>
  <c r="C82" i="10"/>
  <c r="D82" i="10"/>
  <c r="E82" i="10"/>
  <c r="C83" i="10"/>
  <c r="D83" i="10"/>
  <c r="E83" i="10"/>
  <c r="C84" i="10"/>
  <c r="D84" i="10"/>
  <c r="E84" i="10"/>
  <c r="C85" i="10"/>
  <c r="D85" i="10"/>
  <c r="E85" i="10"/>
  <c r="C86" i="10"/>
  <c r="D86" i="10"/>
  <c r="E86" i="10"/>
  <c r="C87" i="10"/>
  <c r="D87" i="10"/>
  <c r="E87" i="10"/>
  <c r="C88" i="10"/>
  <c r="D88" i="10"/>
  <c r="E88" i="10"/>
  <c r="C89" i="10"/>
  <c r="D89" i="10"/>
  <c r="E89" i="10"/>
  <c r="C90" i="10"/>
  <c r="D90" i="10"/>
  <c r="E90" i="10"/>
  <c r="C91" i="10"/>
  <c r="D91" i="10"/>
  <c r="E91" i="10"/>
  <c r="C92" i="10"/>
  <c r="D92" i="10"/>
  <c r="E92" i="10"/>
  <c r="C93" i="10"/>
  <c r="D93" i="10"/>
  <c r="E93" i="10"/>
  <c r="C94" i="10"/>
  <c r="D94" i="10"/>
  <c r="E94" i="10"/>
  <c r="C95" i="10"/>
  <c r="D95" i="10"/>
  <c r="E95" i="10"/>
  <c r="C96" i="10"/>
  <c r="D96" i="10"/>
  <c r="E96" i="10"/>
  <c r="C97" i="10"/>
  <c r="D97" i="10"/>
  <c r="E97" i="10"/>
  <c r="C98" i="10"/>
  <c r="D98" i="10"/>
  <c r="E98" i="10"/>
  <c r="C99" i="10"/>
  <c r="D99" i="10"/>
  <c r="E99" i="10"/>
  <c r="C100" i="10"/>
  <c r="D100" i="10"/>
  <c r="E100" i="10"/>
  <c r="C101" i="10"/>
  <c r="D101" i="10"/>
  <c r="E101" i="10"/>
  <c r="C102" i="10"/>
  <c r="D102" i="10"/>
  <c r="E102" i="10"/>
  <c r="C103" i="10"/>
  <c r="D103" i="10"/>
  <c r="E103" i="10"/>
  <c r="C104" i="10"/>
  <c r="D104" i="10"/>
  <c r="E104" i="10"/>
  <c r="C105" i="10"/>
  <c r="D105" i="10"/>
  <c r="E105" i="10"/>
  <c r="C106" i="10"/>
  <c r="D106" i="10"/>
  <c r="E106" i="10"/>
  <c r="C107" i="10"/>
  <c r="D107" i="10"/>
  <c r="E107" i="10"/>
  <c r="C108" i="10"/>
  <c r="D108" i="10"/>
  <c r="E108" i="10"/>
  <c r="C109" i="10"/>
  <c r="D109" i="10"/>
  <c r="E109" i="10"/>
  <c r="C110" i="10"/>
  <c r="D110" i="10"/>
  <c r="E110" i="10"/>
  <c r="C111" i="10"/>
  <c r="D111" i="10"/>
  <c r="E111" i="10"/>
  <c r="C112" i="10"/>
  <c r="D112" i="10"/>
  <c r="E112" i="10"/>
  <c r="C113" i="10"/>
  <c r="D113" i="10"/>
  <c r="E113" i="10"/>
  <c r="C114" i="10"/>
  <c r="D114" i="10"/>
  <c r="E114" i="10"/>
  <c r="C115" i="10"/>
  <c r="D115" i="10"/>
  <c r="E115" i="10"/>
  <c r="C116" i="10"/>
  <c r="D116" i="10"/>
  <c r="E116" i="10"/>
  <c r="C117" i="10"/>
  <c r="D117" i="10"/>
  <c r="E117" i="10"/>
  <c r="C118" i="10"/>
  <c r="D118" i="10"/>
  <c r="E118" i="10"/>
  <c r="C119" i="10"/>
  <c r="D119" i="10"/>
  <c r="E119" i="10"/>
  <c r="C120" i="10"/>
  <c r="D120" i="10"/>
  <c r="E120" i="10"/>
  <c r="C121" i="10"/>
  <c r="D121" i="10"/>
  <c r="E121" i="10"/>
  <c r="C122" i="10"/>
  <c r="D122" i="10"/>
  <c r="E122" i="10"/>
  <c r="C123" i="10"/>
  <c r="D123" i="10"/>
  <c r="E123" i="10"/>
  <c r="C124" i="10"/>
  <c r="D124" i="10"/>
  <c r="E124" i="10"/>
  <c r="C125" i="10"/>
  <c r="D125" i="10"/>
  <c r="E125" i="10"/>
  <c r="C126" i="10"/>
  <c r="D126" i="10"/>
  <c r="E126" i="10"/>
  <c r="C127" i="10"/>
  <c r="D127" i="10"/>
  <c r="E127" i="10"/>
  <c r="C128" i="10"/>
  <c r="D128" i="10"/>
  <c r="E128" i="10"/>
  <c r="C129" i="10"/>
  <c r="D129" i="10"/>
  <c r="E129" i="10"/>
  <c r="C130" i="10"/>
  <c r="D130" i="10"/>
  <c r="E130" i="10"/>
  <c r="C131" i="10"/>
  <c r="D131" i="10"/>
  <c r="E131" i="10"/>
  <c r="C132" i="10"/>
  <c r="D132" i="10"/>
  <c r="E132" i="10"/>
  <c r="C133" i="10"/>
  <c r="D133" i="10"/>
  <c r="E133" i="10"/>
  <c r="C134" i="10"/>
  <c r="D134" i="10"/>
  <c r="E134" i="10"/>
  <c r="C135" i="10"/>
  <c r="D135" i="10"/>
  <c r="E135" i="10"/>
  <c r="C136" i="10"/>
  <c r="D136" i="10"/>
  <c r="E136" i="10"/>
  <c r="C137" i="10"/>
  <c r="D137" i="10"/>
  <c r="E137" i="10"/>
  <c r="C138" i="10"/>
  <c r="D138" i="10"/>
  <c r="E138" i="10"/>
  <c r="C139" i="10"/>
  <c r="D139" i="10"/>
  <c r="E139" i="10"/>
  <c r="C140" i="10"/>
  <c r="D140" i="10"/>
  <c r="E140" i="10"/>
  <c r="C141" i="10"/>
  <c r="D141" i="10"/>
  <c r="E141" i="10"/>
  <c r="C142" i="10"/>
  <c r="D142" i="10"/>
  <c r="E142" i="10"/>
  <c r="C143" i="10"/>
  <c r="D143" i="10"/>
  <c r="E143" i="10"/>
  <c r="C144" i="10"/>
  <c r="D144" i="10"/>
  <c r="E144" i="10"/>
  <c r="C145" i="10"/>
  <c r="D145" i="10"/>
  <c r="E145" i="10"/>
  <c r="C146" i="10"/>
  <c r="D146" i="10"/>
  <c r="E146" i="10"/>
  <c r="C147" i="10"/>
  <c r="D147" i="10"/>
  <c r="E147" i="10"/>
  <c r="C148" i="10"/>
  <c r="D148" i="10"/>
  <c r="E148" i="10"/>
  <c r="C149" i="10"/>
  <c r="D149" i="10"/>
  <c r="E149" i="10"/>
  <c r="C150" i="10"/>
  <c r="D150" i="10"/>
  <c r="E150" i="10"/>
  <c r="C151" i="10"/>
  <c r="D151" i="10"/>
  <c r="E151" i="10"/>
  <c r="C152" i="10"/>
  <c r="D152" i="10"/>
  <c r="E152" i="10"/>
  <c r="C153" i="10"/>
  <c r="D153" i="10"/>
  <c r="E153" i="10"/>
  <c r="C154" i="10"/>
  <c r="D154" i="10"/>
  <c r="E154" i="10"/>
  <c r="C155" i="10"/>
  <c r="D155" i="10"/>
  <c r="E155" i="10"/>
  <c r="C156" i="10"/>
  <c r="D156" i="10"/>
  <c r="E156" i="10"/>
  <c r="C157" i="10"/>
  <c r="D157" i="10"/>
  <c r="E157" i="10"/>
  <c r="C158" i="10"/>
  <c r="D158" i="10"/>
  <c r="E158" i="10"/>
  <c r="C159" i="10"/>
  <c r="D159" i="10"/>
  <c r="E159" i="10"/>
  <c r="C160" i="10"/>
  <c r="D160" i="10"/>
  <c r="E160" i="10"/>
  <c r="C161" i="10"/>
  <c r="D161" i="10"/>
  <c r="E161" i="10"/>
  <c r="C162" i="10"/>
  <c r="D162" i="10"/>
  <c r="E162" i="10"/>
  <c r="C163" i="10"/>
  <c r="D163" i="10"/>
  <c r="E163" i="10"/>
  <c r="C164" i="10"/>
  <c r="D164" i="10"/>
  <c r="E164" i="10"/>
  <c r="C165" i="10"/>
  <c r="D165" i="10"/>
  <c r="E165" i="10"/>
  <c r="C166" i="10"/>
  <c r="D166" i="10"/>
  <c r="E166" i="10"/>
  <c r="C167" i="10"/>
  <c r="D167" i="10"/>
  <c r="E167" i="10"/>
  <c r="C168" i="10"/>
  <c r="D168" i="10"/>
  <c r="E168" i="10"/>
  <c r="C169" i="10"/>
  <c r="D169" i="10"/>
  <c r="E169" i="10"/>
  <c r="C170" i="10"/>
  <c r="D170" i="10"/>
  <c r="E170" i="10"/>
  <c r="C171" i="10"/>
  <c r="D171" i="10"/>
  <c r="E171" i="10"/>
  <c r="C172" i="10"/>
  <c r="D172" i="10"/>
  <c r="E172" i="10"/>
  <c r="C173" i="10"/>
  <c r="D173" i="10"/>
  <c r="E173" i="10"/>
  <c r="C174" i="10"/>
  <c r="D174" i="10"/>
  <c r="E174" i="10"/>
  <c r="C175" i="10"/>
  <c r="D175" i="10"/>
  <c r="E175" i="10"/>
  <c r="C176" i="10"/>
  <c r="D176" i="10"/>
  <c r="E176" i="10"/>
  <c r="C177" i="10"/>
  <c r="D177" i="10"/>
  <c r="E177" i="10"/>
  <c r="C178" i="10"/>
  <c r="D178" i="10"/>
  <c r="E178" i="10"/>
  <c r="C179" i="10"/>
  <c r="D179" i="10"/>
  <c r="E179" i="10"/>
  <c r="C180" i="10"/>
  <c r="D180" i="10"/>
  <c r="E180" i="10"/>
  <c r="C181" i="10"/>
  <c r="D181" i="10"/>
  <c r="E181" i="10"/>
  <c r="C182" i="10"/>
  <c r="D182" i="10"/>
  <c r="E182" i="10"/>
  <c r="C183" i="10"/>
  <c r="D183" i="10"/>
  <c r="E183" i="10"/>
  <c r="C184" i="10"/>
  <c r="D184" i="10"/>
  <c r="E184" i="10"/>
  <c r="C185" i="10"/>
  <c r="D185" i="10"/>
  <c r="E185" i="10"/>
  <c r="C186" i="10"/>
  <c r="D186" i="10"/>
  <c r="E186" i="10"/>
  <c r="C187" i="10"/>
  <c r="D187" i="10"/>
  <c r="E187" i="10"/>
  <c r="C188" i="10"/>
  <c r="D188" i="10"/>
  <c r="E188" i="10"/>
  <c r="C189" i="10"/>
  <c r="D189" i="10"/>
  <c r="E189" i="10"/>
  <c r="C190" i="10"/>
  <c r="D190" i="10"/>
  <c r="E190" i="10"/>
  <c r="C191" i="10"/>
  <c r="D191" i="10"/>
  <c r="E191" i="10"/>
  <c r="C192" i="10"/>
  <c r="D192" i="10"/>
  <c r="E192" i="10"/>
  <c r="C193" i="10"/>
  <c r="D193" i="10"/>
  <c r="E193" i="10"/>
  <c r="C194" i="10"/>
  <c r="D194" i="10"/>
  <c r="E194" i="10"/>
  <c r="C195" i="10"/>
  <c r="D195" i="10"/>
  <c r="E195" i="10"/>
  <c r="C196" i="10"/>
  <c r="D196" i="10"/>
  <c r="E196" i="10"/>
  <c r="C197" i="10"/>
  <c r="D197" i="10"/>
  <c r="E197" i="10"/>
  <c r="C198" i="10"/>
  <c r="D198" i="10"/>
  <c r="E198" i="10"/>
  <c r="C199" i="10"/>
  <c r="D199" i="10"/>
  <c r="E199" i="10"/>
  <c r="C200" i="10"/>
  <c r="D200" i="10"/>
  <c r="E200" i="10"/>
  <c r="C201" i="10"/>
  <c r="D201" i="10"/>
  <c r="E201" i="10"/>
  <c r="C202" i="10"/>
  <c r="D202" i="10"/>
  <c r="E202" i="10"/>
  <c r="C203" i="10"/>
  <c r="D203" i="10"/>
  <c r="E203" i="10"/>
  <c r="C204" i="10"/>
  <c r="D204" i="10"/>
  <c r="E204" i="10"/>
  <c r="C205" i="10"/>
  <c r="D205" i="10"/>
  <c r="E205" i="10"/>
  <c r="C206" i="10"/>
  <c r="D206" i="10"/>
  <c r="E206" i="10"/>
  <c r="C207" i="10"/>
  <c r="D207" i="10"/>
  <c r="E207" i="10"/>
  <c r="C208" i="10"/>
  <c r="D208" i="10"/>
  <c r="E208" i="10"/>
  <c r="C209" i="10"/>
  <c r="D209" i="10"/>
  <c r="E209" i="10"/>
  <c r="C210" i="10"/>
  <c r="D210" i="10"/>
  <c r="E210" i="10"/>
  <c r="C211" i="10"/>
  <c r="D211" i="10"/>
  <c r="E211" i="10"/>
  <c r="C212" i="10"/>
  <c r="D212" i="10"/>
  <c r="E212" i="10"/>
  <c r="C213" i="10"/>
  <c r="D213" i="10"/>
  <c r="E213" i="10"/>
  <c r="C214" i="10"/>
  <c r="D214" i="10"/>
  <c r="E214" i="10"/>
  <c r="C215" i="10"/>
  <c r="D215" i="10"/>
  <c r="E215" i="10"/>
  <c r="C216" i="10"/>
  <c r="D216" i="10"/>
  <c r="E216" i="10"/>
  <c r="C217" i="10"/>
  <c r="D217" i="10"/>
  <c r="E217" i="10"/>
  <c r="C218" i="10"/>
  <c r="D218" i="10"/>
  <c r="E218" i="10"/>
  <c r="C219" i="10"/>
  <c r="D219" i="10"/>
  <c r="E219" i="10"/>
  <c r="C220" i="10"/>
  <c r="D220" i="10"/>
  <c r="E220" i="10"/>
  <c r="C221" i="10"/>
  <c r="D221" i="10"/>
  <c r="E221" i="10"/>
  <c r="C222" i="10"/>
  <c r="D222" i="10"/>
  <c r="E222" i="10"/>
  <c r="C223" i="10"/>
  <c r="D223" i="10"/>
  <c r="E223" i="10"/>
  <c r="C224" i="10"/>
  <c r="D224" i="10"/>
  <c r="E224" i="10"/>
  <c r="C225" i="10"/>
  <c r="D225" i="10"/>
  <c r="E225" i="10"/>
  <c r="C226" i="10"/>
  <c r="D226" i="10"/>
  <c r="E226" i="10"/>
  <c r="C227" i="10"/>
  <c r="D227" i="10"/>
  <c r="E227" i="10"/>
  <c r="C228" i="10"/>
  <c r="D228" i="10"/>
  <c r="E228" i="10"/>
  <c r="C229" i="10"/>
  <c r="D229" i="10"/>
  <c r="E229" i="10"/>
  <c r="C230" i="10"/>
  <c r="D230" i="10"/>
  <c r="E230" i="10"/>
  <c r="C231" i="10"/>
  <c r="D231" i="10"/>
  <c r="E231" i="10"/>
  <c r="C232" i="10"/>
  <c r="D232" i="10"/>
  <c r="E232" i="10"/>
  <c r="C233" i="10"/>
  <c r="D233" i="10"/>
  <c r="E233" i="10"/>
  <c r="C234" i="10"/>
  <c r="D234" i="10"/>
  <c r="E234" i="10"/>
  <c r="C235" i="10"/>
  <c r="D235" i="10"/>
  <c r="E235" i="10"/>
  <c r="C236" i="10"/>
  <c r="D236" i="10"/>
  <c r="E236" i="10"/>
  <c r="C237" i="10"/>
  <c r="D237" i="10"/>
  <c r="E237" i="10"/>
  <c r="C238" i="10"/>
  <c r="D238" i="10"/>
  <c r="E238" i="10"/>
  <c r="C239" i="10"/>
  <c r="D239" i="10"/>
  <c r="E239" i="10"/>
  <c r="C240" i="10"/>
  <c r="D240" i="10"/>
  <c r="E240" i="10"/>
  <c r="C241" i="10"/>
  <c r="D241" i="10"/>
  <c r="E241" i="10"/>
  <c r="C242" i="10"/>
  <c r="D242" i="10"/>
  <c r="E242" i="10"/>
  <c r="C243" i="10"/>
  <c r="D243" i="10"/>
  <c r="E243" i="10"/>
  <c r="C244" i="10"/>
  <c r="D244" i="10"/>
  <c r="E244" i="10"/>
  <c r="C245" i="10"/>
  <c r="D245" i="10"/>
  <c r="E245" i="10"/>
  <c r="C246" i="10"/>
  <c r="D246" i="10"/>
  <c r="E246" i="10"/>
  <c r="C247" i="10"/>
  <c r="D247" i="10"/>
  <c r="E247" i="10"/>
  <c r="C248" i="10"/>
  <c r="D248" i="10"/>
  <c r="E248" i="10"/>
  <c r="C249" i="10"/>
  <c r="D249" i="10"/>
  <c r="E249" i="10"/>
  <c r="C250" i="10"/>
  <c r="D250" i="10"/>
  <c r="E250" i="10"/>
  <c r="C251" i="10"/>
  <c r="D251" i="10"/>
  <c r="E251" i="10"/>
  <c r="C252" i="10"/>
  <c r="D252" i="10"/>
  <c r="E252" i="10"/>
  <c r="C253" i="10"/>
  <c r="D253" i="10"/>
  <c r="E253" i="10"/>
  <c r="C254" i="10"/>
  <c r="D254" i="10"/>
  <c r="E254" i="10"/>
  <c r="C255" i="10"/>
  <c r="D255" i="10"/>
  <c r="E255" i="10"/>
  <c r="C256" i="10"/>
  <c r="D256" i="10"/>
  <c r="E256" i="10"/>
  <c r="C257" i="10"/>
  <c r="D257" i="10"/>
  <c r="E257" i="10"/>
  <c r="C258" i="10"/>
  <c r="D258" i="10"/>
  <c r="E258" i="10"/>
  <c r="C259" i="10"/>
  <c r="D259" i="10"/>
  <c r="E259" i="10"/>
  <c r="C260" i="10"/>
  <c r="D260" i="10"/>
  <c r="E260" i="10"/>
  <c r="C261" i="10"/>
  <c r="D261" i="10"/>
  <c r="E261" i="10"/>
  <c r="C262" i="10"/>
  <c r="D262" i="10"/>
  <c r="E262" i="10"/>
  <c r="C263" i="10"/>
  <c r="D263" i="10"/>
  <c r="E263" i="10"/>
  <c r="C264" i="10"/>
  <c r="D264" i="10"/>
  <c r="E264" i="10"/>
  <c r="C265" i="10"/>
  <c r="D265" i="10"/>
  <c r="E265" i="10"/>
  <c r="C266" i="10"/>
  <c r="D266" i="10"/>
  <c r="E266" i="10"/>
  <c r="C267" i="10"/>
  <c r="D267" i="10"/>
  <c r="E267" i="10"/>
  <c r="C268" i="10"/>
  <c r="D268" i="10"/>
  <c r="E268" i="10"/>
  <c r="C269" i="10"/>
  <c r="D269" i="10"/>
  <c r="E269" i="10"/>
  <c r="C270" i="10"/>
  <c r="D270" i="10"/>
  <c r="E270" i="10"/>
  <c r="C271" i="10"/>
  <c r="D271" i="10"/>
  <c r="E271" i="10"/>
  <c r="C272" i="10"/>
  <c r="D272" i="10"/>
  <c r="E272" i="10"/>
  <c r="C273" i="10"/>
  <c r="D273" i="10"/>
  <c r="E273" i="10"/>
  <c r="C274" i="10"/>
  <c r="D274" i="10"/>
  <c r="E274" i="10"/>
  <c r="C275" i="10"/>
  <c r="D275" i="10"/>
  <c r="E275" i="10"/>
  <c r="C276" i="10"/>
  <c r="D276" i="10"/>
  <c r="E276" i="10"/>
  <c r="C277" i="10"/>
  <c r="D277" i="10"/>
  <c r="E277" i="10"/>
  <c r="C278" i="10"/>
  <c r="D278" i="10"/>
  <c r="E278" i="10"/>
  <c r="C279" i="10"/>
  <c r="D279" i="10"/>
  <c r="E279" i="10"/>
  <c r="C280" i="10"/>
  <c r="D280" i="10"/>
  <c r="E280" i="10"/>
  <c r="C281" i="10"/>
  <c r="D281" i="10"/>
  <c r="E281" i="10"/>
  <c r="C282" i="10"/>
  <c r="D282" i="10"/>
  <c r="E282" i="10"/>
  <c r="C283" i="10"/>
  <c r="D283" i="10"/>
  <c r="E283" i="10"/>
  <c r="C284" i="10"/>
  <c r="D284" i="10"/>
  <c r="E284" i="10"/>
  <c r="C285" i="10"/>
  <c r="D285" i="10"/>
  <c r="E285" i="10"/>
  <c r="C286" i="10"/>
  <c r="D286" i="10"/>
  <c r="E286" i="10"/>
  <c r="C287" i="10"/>
  <c r="D287" i="10"/>
  <c r="E287" i="10"/>
  <c r="C288" i="10"/>
  <c r="D288" i="10"/>
  <c r="E288" i="10"/>
  <c r="C289" i="10"/>
  <c r="D289" i="10"/>
  <c r="E289" i="10"/>
  <c r="C290" i="10"/>
  <c r="D290" i="10"/>
  <c r="E290" i="10"/>
  <c r="C291" i="10"/>
  <c r="D291" i="10"/>
  <c r="E291" i="10"/>
  <c r="C292" i="10"/>
  <c r="D292" i="10"/>
  <c r="E292" i="10"/>
  <c r="C293" i="10"/>
  <c r="D293" i="10"/>
  <c r="E293" i="10"/>
  <c r="C294" i="10"/>
  <c r="D294" i="10"/>
  <c r="E294" i="10"/>
  <c r="C295" i="10"/>
  <c r="D295" i="10"/>
  <c r="E295" i="10"/>
  <c r="C296" i="10"/>
  <c r="D296" i="10"/>
  <c r="E296" i="10"/>
  <c r="C297" i="10"/>
  <c r="D297" i="10"/>
  <c r="E297" i="10"/>
  <c r="C298" i="10"/>
  <c r="D298" i="10"/>
  <c r="E298" i="10"/>
  <c r="C299" i="10"/>
  <c r="D299" i="10"/>
  <c r="E299" i="10"/>
  <c r="C300" i="10"/>
  <c r="D300" i="10"/>
  <c r="E300" i="10"/>
  <c r="C301" i="10"/>
  <c r="D301" i="10"/>
  <c r="E301" i="10"/>
  <c r="C302" i="10"/>
  <c r="D302" i="10"/>
  <c r="E302" i="10"/>
  <c r="C303" i="10"/>
  <c r="D303" i="10"/>
  <c r="E303" i="10"/>
  <c r="C304" i="10"/>
  <c r="D304" i="10"/>
  <c r="E304" i="10"/>
  <c r="C305" i="10"/>
  <c r="D305" i="10"/>
  <c r="E305" i="10"/>
  <c r="C306" i="10"/>
  <c r="D306" i="10"/>
  <c r="E306" i="10"/>
  <c r="C307" i="10"/>
  <c r="D307" i="10"/>
  <c r="E307" i="10"/>
  <c r="C308" i="10"/>
  <c r="D308" i="10"/>
  <c r="E308" i="10"/>
  <c r="C309" i="10"/>
  <c r="D309" i="10"/>
  <c r="E309" i="10"/>
  <c r="C310" i="10"/>
  <c r="D310" i="10"/>
  <c r="E310" i="10"/>
  <c r="C311" i="10"/>
  <c r="D311" i="10"/>
  <c r="E311" i="10"/>
  <c r="C312" i="10"/>
  <c r="D312" i="10"/>
  <c r="E312" i="10"/>
  <c r="C313" i="10"/>
  <c r="D313" i="10"/>
  <c r="E313" i="10"/>
  <c r="C314" i="10"/>
  <c r="D314" i="10"/>
  <c r="E314" i="10"/>
  <c r="C315" i="10"/>
  <c r="D315" i="10"/>
  <c r="E315" i="10"/>
  <c r="C316" i="10"/>
  <c r="D316" i="10"/>
  <c r="E316" i="10"/>
  <c r="C317" i="10"/>
  <c r="D317" i="10"/>
  <c r="E317" i="10"/>
  <c r="C318" i="10"/>
  <c r="D318" i="10"/>
  <c r="E318" i="10"/>
  <c r="C319" i="10"/>
  <c r="D319" i="10"/>
  <c r="E319" i="10"/>
  <c r="C320" i="10"/>
  <c r="D320" i="10"/>
  <c r="E320" i="10"/>
  <c r="C321" i="10"/>
  <c r="D321" i="10"/>
  <c r="E321" i="10"/>
  <c r="C322" i="10"/>
  <c r="D322" i="10"/>
  <c r="E322" i="10"/>
  <c r="C323" i="10"/>
  <c r="D323" i="10"/>
  <c r="E323" i="10"/>
  <c r="C324" i="10"/>
  <c r="D324" i="10"/>
  <c r="E324" i="10"/>
  <c r="C325" i="10"/>
  <c r="D325" i="10"/>
  <c r="E325" i="10"/>
  <c r="C326" i="10"/>
  <c r="D326" i="10"/>
  <c r="E326" i="10"/>
  <c r="C327" i="10"/>
  <c r="D327" i="10"/>
  <c r="E327" i="10"/>
  <c r="C328" i="10"/>
  <c r="D328" i="10"/>
  <c r="E328" i="10"/>
  <c r="C329" i="10"/>
  <c r="D329" i="10"/>
  <c r="E329" i="10"/>
  <c r="C330" i="10"/>
  <c r="D330" i="10"/>
  <c r="E330" i="10"/>
  <c r="C331" i="10"/>
  <c r="D331" i="10"/>
  <c r="E331" i="10"/>
  <c r="C332" i="10"/>
  <c r="D332" i="10"/>
  <c r="E332" i="10"/>
  <c r="C333" i="10"/>
  <c r="D333" i="10"/>
  <c r="E333" i="10"/>
  <c r="C334" i="10"/>
  <c r="D334" i="10"/>
  <c r="E334" i="10"/>
  <c r="C335" i="10"/>
  <c r="D335" i="10"/>
  <c r="E335" i="10"/>
  <c r="C336" i="10"/>
  <c r="D336" i="10"/>
  <c r="E336" i="10"/>
  <c r="C337" i="10"/>
  <c r="D337" i="10"/>
  <c r="E337" i="10"/>
  <c r="C338" i="10"/>
  <c r="D338" i="10"/>
  <c r="E338" i="10"/>
  <c r="C339" i="10"/>
  <c r="D339" i="10"/>
  <c r="E339" i="10"/>
  <c r="C340" i="10"/>
  <c r="D340" i="10"/>
  <c r="E340" i="10"/>
  <c r="C341" i="10"/>
  <c r="D341" i="10"/>
  <c r="E341" i="10"/>
  <c r="C342" i="10"/>
  <c r="D342" i="10"/>
  <c r="E342" i="10"/>
  <c r="C343" i="10"/>
  <c r="D343" i="10"/>
  <c r="E343" i="10"/>
  <c r="C344" i="10"/>
  <c r="D344" i="10"/>
  <c r="E344" i="10"/>
  <c r="C345" i="10"/>
  <c r="D345" i="10"/>
  <c r="E345" i="10"/>
  <c r="C346" i="10"/>
  <c r="D346" i="10"/>
  <c r="E346" i="10"/>
  <c r="C347" i="10"/>
  <c r="D347" i="10"/>
  <c r="E347" i="10"/>
  <c r="C348" i="10"/>
  <c r="D348" i="10"/>
  <c r="E348" i="10"/>
  <c r="C349" i="10"/>
  <c r="D349" i="10"/>
  <c r="E349" i="10"/>
  <c r="C350" i="10"/>
  <c r="D350" i="10"/>
  <c r="E350" i="10"/>
  <c r="C351" i="10"/>
  <c r="D351" i="10"/>
  <c r="E351" i="10"/>
  <c r="C352" i="10"/>
  <c r="D352" i="10"/>
  <c r="E352" i="10"/>
  <c r="C353" i="10"/>
  <c r="D353" i="10"/>
  <c r="E353" i="10"/>
  <c r="C354" i="10"/>
  <c r="D354" i="10"/>
  <c r="E354" i="10"/>
  <c r="C355" i="10"/>
  <c r="D355" i="10"/>
  <c r="E355" i="10"/>
  <c r="C356" i="10"/>
  <c r="D356" i="10"/>
  <c r="E356" i="10"/>
  <c r="C357" i="10"/>
  <c r="D357" i="10"/>
  <c r="E357" i="10"/>
  <c r="C358" i="10"/>
  <c r="D358" i="10"/>
  <c r="E358" i="10"/>
  <c r="C359" i="10"/>
  <c r="D359" i="10"/>
  <c r="E359" i="10"/>
  <c r="C360" i="10"/>
  <c r="D360" i="10"/>
  <c r="E360" i="10"/>
  <c r="C361" i="10"/>
  <c r="D361" i="10"/>
  <c r="E361" i="10"/>
  <c r="C362" i="10"/>
  <c r="D362" i="10"/>
  <c r="E362" i="10"/>
  <c r="C363" i="10"/>
  <c r="D363" i="10"/>
  <c r="E363" i="10"/>
  <c r="C364" i="10"/>
  <c r="D364" i="10"/>
  <c r="E364" i="10"/>
  <c r="C365" i="10"/>
  <c r="D365" i="10"/>
  <c r="E365" i="10"/>
  <c r="C366" i="10"/>
  <c r="D366" i="10"/>
  <c r="E366" i="10"/>
  <c r="C367" i="10"/>
  <c r="D367" i="10"/>
  <c r="E367" i="10"/>
  <c r="C368" i="10"/>
  <c r="D368" i="10"/>
  <c r="E368" i="10"/>
  <c r="C369" i="10"/>
  <c r="D369" i="10"/>
  <c r="E369" i="10"/>
  <c r="C370" i="10"/>
  <c r="D370" i="10"/>
  <c r="E370" i="10"/>
  <c r="C371" i="10"/>
  <c r="D371" i="10"/>
  <c r="E371" i="10"/>
  <c r="C372" i="10"/>
  <c r="D372" i="10"/>
  <c r="E372" i="10"/>
  <c r="C373" i="10"/>
  <c r="D373" i="10"/>
  <c r="E373" i="10"/>
  <c r="C374" i="10"/>
  <c r="D374" i="10"/>
  <c r="E374" i="10"/>
  <c r="C375" i="10"/>
  <c r="D375" i="10"/>
  <c r="E375" i="10"/>
  <c r="C376" i="10"/>
  <c r="D376" i="10"/>
  <c r="E376" i="10"/>
  <c r="C377" i="10"/>
  <c r="D377" i="10"/>
  <c r="E377" i="10"/>
  <c r="C378" i="10"/>
  <c r="D378" i="10"/>
  <c r="E378" i="10"/>
  <c r="C379" i="10"/>
  <c r="D379" i="10"/>
  <c r="E379" i="10"/>
  <c r="C380" i="10"/>
  <c r="D380" i="10"/>
  <c r="E380" i="10"/>
  <c r="C381" i="10"/>
  <c r="D381" i="10"/>
  <c r="E381" i="10"/>
  <c r="C382" i="10"/>
  <c r="D382" i="10"/>
  <c r="E382" i="10"/>
  <c r="C383" i="10"/>
  <c r="D383" i="10"/>
  <c r="E383" i="10"/>
  <c r="C384" i="10"/>
  <c r="D384" i="10"/>
  <c r="E384" i="10"/>
  <c r="C385" i="10"/>
  <c r="D385" i="10"/>
  <c r="E385" i="10"/>
  <c r="C386" i="10"/>
  <c r="D386" i="10"/>
  <c r="E386" i="10"/>
  <c r="C387" i="10"/>
  <c r="D387" i="10"/>
  <c r="E387" i="10"/>
  <c r="C388" i="10"/>
  <c r="D388" i="10"/>
  <c r="E388" i="10"/>
  <c r="C389" i="10"/>
  <c r="D389" i="10"/>
  <c r="E389" i="10"/>
  <c r="C390" i="10"/>
  <c r="D390" i="10"/>
  <c r="E390" i="10"/>
  <c r="C391" i="10"/>
  <c r="D391" i="10"/>
  <c r="E391" i="10"/>
  <c r="C392" i="10"/>
  <c r="D392" i="10"/>
  <c r="E392" i="10"/>
  <c r="C393" i="10"/>
  <c r="D393" i="10"/>
  <c r="E393" i="10"/>
  <c r="C394" i="10"/>
  <c r="D394" i="10"/>
  <c r="E394" i="10"/>
  <c r="C395" i="10"/>
  <c r="D395" i="10"/>
  <c r="E395" i="10"/>
  <c r="C396" i="10"/>
  <c r="D396" i="10"/>
  <c r="E396" i="10"/>
  <c r="C397" i="10"/>
  <c r="D397" i="10"/>
  <c r="E397" i="10"/>
  <c r="C398" i="10"/>
  <c r="D398" i="10"/>
  <c r="E398" i="10"/>
  <c r="C399" i="10"/>
  <c r="D399" i="10"/>
  <c r="E399" i="10"/>
  <c r="C400" i="10"/>
  <c r="D400" i="10"/>
  <c r="E400" i="10"/>
  <c r="C401" i="10"/>
  <c r="D401" i="10"/>
  <c r="E401" i="10"/>
  <c r="C402" i="10"/>
  <c r="D402" i="10"/>
  <c r="E402" i="10"/>
  <c r="C403" i="10"/>
  <c r="D403" i="10"/>
  <c r="E403" i="10"/>
  <c r="C404" i="10"/>
  <c r="D404" i="10"/>
  <c r="E404" i="10"/>
  <c r="C405" i="10"/>
  <c r="D405" i="10"/>
  <c r="E405" i="10"/>
  <c r="C406" i="10"/>
  <c r="D406" i="10"/>
  <c r="E406" i="10"/>
  <c r="C407" i="10"/>
  <c r="D407" i="10"/>
  <c r="E407" i="10"/>
  <c r="C408" i="10"/>
  <c r="D408" i="10"/>
  <c r="E408" i="10"/>
  <c r="C409" i="10"/>
  <c r="D409" i="10"/>
  <c r="E409" i="10"/>
  <c r="C410" i="10"/>
  <c r="D410" i="10"/>
  <c r="E410" i="10"/>
  <c r="C411" i="10"/>
  <c r="D411" i="10"/>
  <c r="E411" i="10"/>
  <c r="C412" i="10"/>
  <c r="D412" i="10"/>
  <c r="E412" i="10"/>
  <c r="C413" i="10"/>
  <c r="D413" i="10"/>
  <c r="E413" i="10"/>
  <c r="C414" i="10"/>
  <c r="D414" i="10"/>
  <c r="E414" i="10"/>
  <c r="C415" i="10"/>
  <c r="D415" i="10"/>
  <c r="E415" i="10"/>
  <c r="C416" i="10"/>
  <c r="D416" i="10"/>
  <c r="E416" i="10"/>
  <c r="C417" i="10"/>
  <c r="D417" i="10"/>
  <c r="E417" i="10"/>
  <c r="C418" i="10"/>
  <c r="D418" i="10"/>
  <c r="E418" i="10"/>
  <c r="C419" i="10"/>
  <c r="D419" i="10"/>
  <c r="E419" i="10"/>
  <c r="C420" i="10"/>
  <c r="D420" i="10"/>
  <c r="E420" i="10"/>
  <c r="C421" i="10"/>
  <c r="D421" i="10"/>
  <c r="E421" i="10"/>
  <c r="C422" i="10"/>
  <c r="D422" i="10"/>
  <c r="E422" i="10"/>
  <c r="C423" i="10"/>
  <c r="D423" i="10"/>
  <c r="E423" i="10"/>
  <c r="C424" i="10"/>
  <c r="D424" i="10"/>
  <c r="E424" i="10"/>
  <c r="C425" i="10"/>
  <c r="D425" i="10"/>
  <c r="E425" i="10"/>
  <c r="C426" i="10"/>
  <c r="D426" i="10"/>
  <c r="E426" i="10"/>
  <c r="C427" i="10"/>
  <c r="D427" i="10"/>
  <c r="E427" i="10"/>
  <c r="C428" i="10"/>
  <c r="D428" i="10"/>
  <c r="E428" i="10"/>
  <c r="C429" i="10"/>
  <c r="D429" i="10"/>
  <c r="E429" i="10"/>
  <c r="C430" i="10"/>
  <c r="D430" i="10"/>
  <c r="E430" i="10"/>
  <c r="C431" i="10"/>
  <c r="D431" i="10"/>
  <c r="E431" i="10"/>
  <c r="C432" i="10"/>
  <c r="D432" i="10"/>
  <c r="E432" i="10"/>
  <c r="C433" i="10"/>
  <c r="D433" i="10"/>
  <c r="E433" i="10"/>
  <c r="C434" i="10"/>
  <c r="D434" i="10"/>
  <c r="E434" i="10"/>
  <c r="C435" i="10"/>
  <c r="D435" i="10"/>
  <c r="E435" i="10"/>
  <c r="C436" i="10"/>
  <c r="D436" i="10"/>
  <c r="E436" i="10"/>
  <c r="C437" i="10"/>
  <c r="D437" i="10"/>
  <c r="E437" i="10"/>
  <c r="C438" i="10"/>
  <c r="D438" i="10"/>
  <c r="E438" i="10"/>
  <c r="C439" i="10"/>
  <c r="D439" i="10"/>
  <c r="E439" i="10"/>
  <c r="C440" i="10"/>
  <c r="D440" i="10"/>
  <c r="E440" i="10"/>
  <c r="C441" i="10"/>
  <c r="D441" i="10"/>
  <c r="E441" i="10"/>
  <c r="C442" i="10"/>
  <c r="D442" i="10"/>
  <c r="E442" i="10"/>
  <c r="C443" i="10"/>
  <c r="D443" i="10"/>
  <c r="E443" i="10"/>
  <c r="C444" i="10"/>
  <c r="D444" i="10"/>
  <c r="E444" i="10"/>
  <c r="C445" i="10"/>
  <c r="D445" i="10"/>
  <c r="E445" i="10"/>
  <c r="C446" i="10"/>
  <c r="D446" i="10"/>
  <c r="E446" i="10"/>
  <c r="C447" i="10"/>
  <c r="D447" i="10"/>
  <c r="E447" i="10"/>
  <c r="C448" i="10"/>
  <c r="D448" i="10"/>
  <c r="E448" i="10"/>
  <c r="C449" i="10"/>
  <c r="D449" i="10"/>
  <c r="E449" i="10"/>
  <c r="C450" i="10"/>
  <c r="D450" i="10"/>
  <c r="E450" i="10"/>
  <c r="C451" i="10"/>
  <c r="D451" i="10"/>
  <c r="E451" i="10"/>
  <c r="C452" i="10"/>
  <c r="D452" i="10"/>
  <c r="E452" i="10"/>
  <c r="C453" i="10"/>
  <c r="D453" i="10"/>
  <c r="E453" i="10"/>
  <c r="C454" i="10"/>
  <c r="D454" i="10"/>
  <c r="E454" i="10"/>
  <c r="C455" i="10"/>
  <c r="D455" i="10"/>
  <c r="E455" i="10"/>
  <c r="C456" i="10"/>
  <c r="D456" i="10"/>
  <c r="E456" i="10"/>
  <c r="C457" i="10"/>
  <c r="D457" i="10"/>
  <c r="E457" i="10"/>
  <c r="C458" i="10"/>
  <c r="D458" i="10"/>
  <c r="E458" i="10"/>
  <c r="C459" i="10"/>
  <c r="D459" i="10"/>
  <c r="E459" i="10"/>
  <c r="C460" i="10"/>
  <c r="D460" i="10"/>
  <c r="E460" i="10"/>
  <c r="C461" i="10"/>
  <c r="D461" i="10"/>
  <c r="E461" i="10"/>
  <c r="C462" i="10"/>
  <c r="D462" i="10"/>
  <c r="E462" i="10"/>
  <c r="C463" i="10"/>
  <c r="D463" i="10"/>
  <c r="E463" i="10"/>
  <c r="C464" i="10"/>
  <c r="D464" i="10"/>
  <c r="E464" i="10"/>
  <c r="C465" i="10"/>
  <c r="D465" i="10"/>
  <c r="E465" i="10"/>
  <c r="C466" i="10"/>
  <c r="D466" i="10"/>
  <c r="E466" i="10"/>
  <c r="C467" i="10"/>
  <c r="D467" i="10"/>
  <c r="E467" i="10"/>
  <c r="C468" i="10"/>
  <c r="D468" i="10"/>
  <c r="E468" i="10"/>
  <c r="C469" i="10"/>
  <c r="D469" i="10"/>
  <c r="E469" i="10"/>
  <c r="C470" i="10"/>
  <c r="D470" i="10"/>
  <c r="E470" i="10"/>
  <c r="C471" i="10"/>
  <c r="D471" i="10"/>
  <c r="E471" i="10"/>
  <c r="C472" i="10"/>
  <c r="D472" i="10"/>
  <c r="E472" i="10"/>
  <c r="C473" i="10"/>
  <c r="D473" i="10"/>
  <c r="E473" i="10"/>
  <c r="C474" i="10"/>
  <c r="D474" i="10"/>
  <c r="E474" i="10"/>
  <c r="C475" i="10"/>
  <c r="D475" i="10"/>
  <c r="E475" i="10"/>
  <c r="C476" i="10"/>
  <c r="D476" i="10"/>
  <c r="E476" i="10"/>
  <c r="C477" i="10"/>
  <c r="D477" i="10"/>
  <c r="E477" i="10"/>
  <c r="C478" i="10"/>
  <c r="D478" i="10"/>
  <c r="E478" i="10"/>
  <c r="C479" i="10"/>
  <c r="D479" i="10"/>
  <c r="E479" i="10"/>
  <c r="C480" i="10"/>
  <c r="D480" i="10"/>
  <c r="E480" i="10"/>
  <c r="C481" i="10"/>
  <c r="D481" i="10"/>
  <c r="E481" i="10"/>
  <c r="C482" i="10"/>
  <c r="D482" i="10"/>
  <c r="E482" i="10"/>
  <c r="C483" i="10"/>
  <c r="D483" i="10"/>
  <c r="E483" i="10"/>
  <c r="C484" i="10"/>
  <c r="D484" i="10"/>
  <c r="E484" i="10"/>
  <c r="C485" i="10"/>
  <c r="D485" i="10"/>
  <c r="E485" i="10"/>
  <c r="C486" i="10"/>
  <c r="D486" i="10"/>
  <c r="E486" i="10"/>
  <c r="C487" i="10"/>
  <c r="D487" i="10"/>
  <c r="E487" i="10"/>
  <c r="C488" i="10"/>
  <c r="D488" i="10"/>
  <c r="E488" i="10"/>
  <c r="C489" i="10"/>
  <c r="D489" i="10"/>
  <c r="E489" i="10"/>
  <c r="C490" i="10"/>
  <c r="D490" i="10"/>
  <c r="E490" i="10"/>
  <c r="C491" i="10"/>
  <c r="D491" i="10"/>
  <c r="E491" i="10"/>
  <c r="C492" i="10"/>
  <c r="D492" i="10"/>
  <c r="E492" i="10"/>
  <c r="C493" i="10"/>
  <c r="D493" i="10"/>
  <c r="E493" i="10"/>
  <c r="C494" i="10"/>
  <c r="D494" i="10"/>
  <c r="E494" i="10"/>
  <c r="C495" i="10"/>
  <c r="D495" i="10"/>
  <c r="E495" i="10"/>
  <c r="C496" i="10"/>
  <c r="D496" i="10"/>
  <c r="E496" i="10"/>
  <c r="C497" i="10"/>
  <c r="D497" i="10"/>
  <c r="E497" i="10"/>
  <c r="C498" i="10"/>
  <c r="D498" i="10"/>
  <c r="E498" i="10"/>
  <c r="C499" i="10"/>
  <c r="D499" i="10"/>
  <c r="E499" i="10"/>
  <c r="C500" i="10"/>
  <c r="D500" i="10"/>
  <c r="E500" i="10"/>
  <c r="C501" i="10"/>
  <c r="D501" i="10"/>
  <c r="E501" i="10"/>
  <c r="C502" i="10"/>
  <c r="D502" i="10"/>
  <c r="E502" i="10"/>
  <c r="C503" i="10"/>
  <c r="D503" i="10"/>
  <c r="E503" i="10"/>
  <c r="C3" i="11" l="1"/>
  <c r="B12" i="11"/>
  <c r="C12" i="11" s="1"/>
  <c r="B11" i="11"/>
  <c r="C11" i="11" s="1"/>
  <c r="B10" i="11"/>
  <c r="C10" i="11" s="1"/>
  <c r="B9" i="11"/>
  <c r="C9" i="11" s="1"/>
  <c r="B8" i="11"/>
  <c r="C8" i="11" s="1"/>
  <c r="B7" i="11"/>
  <c r="C7" i="11" s="1"/>
  <c r="B6" i="11"/>
  <c r="C6" i="11" s="1"/>
  <c r="B5" i="11"/>
  <c r="C5" i="11" s="1"/>
  <c r="B4" i="11"/>
  <c r="C4" i="11" s="1"/>
  <c r="F44" i="5"/>
  <c r="H44" i="5" s="1"/>
  <c r="F50" i="5"/>
  <c r="H50" i="5" s="1"/>
  <c r="F45" i="5"/>
  <c r="H45" i="5" s="1"/>
  <c r="F43" i="5"/>
  <c r="H43" i="5" s="1"/>
  <c r="F48" i="5"/>
  <c r="H48" i="5" s="1"/>
  <c r="A20" i="6"/>
  <c r="E20" i="6" s="1"/>
  <c r="A18" i="6"/>
  <c r="D18" i="6" s="1"/>
  <c r="F49" i="5"/>
  <c r="H49" i="5" s="1"/>
  <c r="F31" i="5"/>
  <c r="D32" i="5"/>
  <c r="F32" i="5" s="1"/>
  <c r="D33" i="5"/>
  <c r="F33" i="5" s="1"/>
  <c r="D34" i="5"/>
  <c r="F34" i="5" s="1"/>
  <c r="D35" i="5"/>
  <c r="F35" i="5" s="1"/>
  <c r="D36" i="5"/>
  <c r="F36" i="5" s="1"/>
  <c r="D37" i="5"/>
  <c r="F37" i="5" s="1"/>
  <c r="D38" i="5"/>
  <c r="F38" i="5" s="1"/>
  <c r="D39" i="5"/>
  <c r="F39" i="5" s="1"/>
  <c r="D40" i="5"/>
  <c r="F40" i="5" s="1"/>
  <c r="D30" i="5"/>
  <c r="F30" i="5" s="1"/>
  <c r="F12" i="4"/>
  <c r="E12" i="4"/>
  <c r="A4" i="4"/>
  <c r="C2" i="4"/>
  <c r="B2" i="4"/>
  <c r="G15" i="5" s="1"/>
  <c r="B10" i="6"/>
  <c r="M12" i="6"/>
  <c r="C12" i="6"/>
  <c r="A4" i="6" l="1"/>
  <c r="A11" i="6" s="1"/>
  <c r="E30" i="5"/>
  <c r="G30" i="5"/>
  <c r="F46" i="5"/>
  <c r="H46" i="5" s="1"/>
  <c r="F47" i="5"/>
  <c r="H47" i="5" s="1"/>
  <c r="F51" i="5"/>
  <c r="H51" i="5" s="1"/>
  <c r="A19" i="6"/>
  <c r="E19" i="6" s="1"/>
  <c r="H38" i="5"/>
  <c r="H34" i="5"/>
  <c r="H37" i="5"/>
  <c r="H33" i="5"/>
  <c r="H39" i="5"/>
  <c r="H35" i="5"/>
  <c r="H31" i="5"/>
  <c r="G39" i="5"/>
  <c r="G35" i="5"/>
  <c r="G31" i="5"/>
  <c r="H40" i="5"/>
  <c r="H36" i="5"/>
  <c r="H32" i="5"/>
  <c r="G40" i="5"/>
  <c r="G38" i="5"/>
  <c r="G36" i="5"/>
  <c r="G34" i="5"/>
  <c r="G32" i="5"/>
  <c r="E36" i="5"/>
  <c r="G37" i="5"/>
  <c r="G33" i="5"/>
  <c r="H30" i="5"/>
  <c r="E40" i="5"/>
  <c r="E32" i="5"/>
  <c r="E34" i="5"/>
  <c r="E38" i="5"/>
  <c r="E37" i="5"/>
  <c r="E33" i="5"/>
  <c r="E39" i="5"/>
  <c r="E35" i="5"/>
  <c r="E31" i="5"/>
  <c r="K12" i="6"/>
  <c r="B12" i="6"/>
  <c r="J10" i="6"/>
  <c r="B20" i="6"/>
  <c r="B18" i="6"/>
  <c r="I3" i="6"/>
  <c r="L10" i="6"/>
  <c r="F3" i="6"/>
  <c r="H3" i="6"/>
  <c r="C5" i="6"/>
  <c r="D20" i="6"/>
  <c r="I10" i="6"/>
  <c r="K10" i="6"/>
  <c r="G3" i="6"/>
  <c r="E18" i="6"/>
  <c r="F12" i="6"/>
  <c r="K3" i="6"/>
  <c r="D12" i="6"/>
  <c r="L12" i="6"/>
  <c r="F10" i="6"/>
  <c r="C3" i="6"/>
  <c r="G10" i="6"/>
  <c r="J12" i="6"/>
  <c r="E12" i="6"/>
  <c r="C10" i="6"/>
  <c r="I12" i="6"/>
  <c r="G12" i="6"/>
  <c r="C20" i="6"/>
  <c r="H10" i="6"/>
  <c r="D10" i="6"/>
  <c r="C18" i="6"/>
  <c r="H12" i="6"/>
  <c r="M10" i="6"/>
  <c r="E10" i="6"/>
  <c r="H15" i="5" l="1"/>
  <c r="G17" i="5"/>
  <c r="H23" i="5"/>
  <c r="H25" i="5"/>
  <c r="H20" i="5"/>
  <c r="H24" i="5"/>
  <c r="H18" i="5"/>
  <c r="G24" i="5"/>
  <c r="G18" i="5"/>
  <c r="H17" i="5"/>
  <c r="H27" i="5"/>
  <c r="H16" i="5"/>
  <c r="H21" i="5"/>
  <c r="H56" i="5"/>
  <c r="H54" i="5"/>
  <c r="H57" i="5"/>
  <c r="H55" i="5"/>
  <c r="H4" i="6"/>
  <c r="K4" i="6"/>
  <c r="G11" i="6"/>
  <c r="M11" i="6"/>
  <c r="C11" i="6"/>
  <c r="F4" i="6"/>
  <c r="B19" i="6"/>
  <c r="G4" i="6"/>
  <c r="D19" i="6"/>
  <c r="H11" i="6"/>
  <c r="I11" i="6"/>
  <c r="F11" i="6"/>
  <c r="L11" i="6"/>
  <c r="J11" i="6"/>
  <c r="D11" i="6"/>
  <c r="C19" i="6"/>
  <c r="E11" i="6"/>
  <c r="B11" i="6"/>
  <c r="K11" i="6"/>
  <c r="I4" i="6"/>
  <c r="C4" i="6"/>
  <c r="G23" i="5" l="1"/>
  <c r="G20" i="5"/>
  <c r="G16" i="5"/>
  <c r="G21" i="5"/>
  <c r="G27" i="5"/>
  <c r="G25" i="5"/>
  <c r="G56" i="5"/>
  <c r="G54" i="5"/>
  <c r="G55" i="5"/>
  <c r="G57" i="5"/>
  <c r="G47" i="5" l="1"/>
  <c r="G48" i="5"/>
  <c r="G44" i="5"/>
  <c r="G43" i="5"/>
  <c r="G51" i="5"/>
  <c r="G45" i="5"/>
  <c r="G49" i="5"/>
  <c r="G46" i="5"/>
  <c r="G50" i="5"/>
</calcChain>
</file>

<file path=xl/sharedStrings.xml><?xml version="1.0" encoding="utf-8"?>
<sst xmlns="http://schemas.openxmlformats.org/spreadsheetml/2006/main" count="2780" uniqueCount="1329">
  <si>
    <t>Identifier (RIC)</t>
  </si>
  <si>
    <t>Company Name</t>
  </si>
  <si>
    <t>Market Cap
(Σ=Avg)</t>
  </si>
  <si>
    <t>1-day Price PCT Change
(Σ=Avg)</t>
  </si>
  <si>
    <t>5-day Price PCT Change
(Σ=Avg)</t>
  </si>
  <si>
    <t>4-week Price PCT Change
(Σ=Avg)</t>
  </si>
  <si>
    <t>13-week Price PCT Change
(Σ=Avg)</t>
  </si>
  <si>
    <t>26-week Price PCT Change
(Σ=Avg)</t>
  </si>
  <si>
    <t>YTD Price PCT Change
(Σ=Avg)</t>
  </si>
  <si>
    <t>52-week Price PCT Change
(Σ=Avg)</t>
  </si>
  <si>
    <t>Price 52 Week High
(Σ=Avg)</t>
  </si>
  <si>
    <t>Price 52 Week Low
(Σ=Avg)</t>
  </si>
  <si>
    <t>Average Daily Volume - 10 Days
(Σ=Avg)</t>
  </si>
  <si>
    <t>Average Daily Volume - 3 Months
(Σ=Avg)</t>
  </si>
  <si>
    <t>GICS Sector Name</t>
  </si>
  <si>
    <t>GICS Industry Name</t>
  </si>
  <si>
    <t>GICS Sub-Industry Name</t>
  </si>
  <si>
    <t>Consumer Discretionary</t>
  </si>
  <si>
    <t>Distributors</t>
  </si>
  <si>
    <t>CHRW.OQ</t>
  </si>
  <si>
    <t>CH Robinson Worldwide Inc</t>
  </si>
  <si>
    <t>Industrials</t>
  </si>
  <si>
    <t>Air Freight &amp; Logistics</t>
  </si>
  <si>
    <t>AJG.N</t>
  </si>
  <si>
    <t>Financials</t>
  </si>
  <si>
    <t>Insurance</t>
  </si>
  <si>
    <t>Insurance Brokers</t>
  </si>
  <si>
    <t>CNP.N</t>
  </si>
  <si>
    <t>CenterPoint Energy Inc</t>
  </si>
  <si>
    <t>Utilities</t>
  </si>
  <si>
    <t>Multi-Utilities</t>
  </si>
  <si>
    <t>AMCR.N</t>
  </si>
  <si>
    <t>Amcor PLC</t>
  </si>
  <si>
    <t>Materials</t>
  </si>
  <si>
    <t>Containers &amp; Packaging</t>
  </si>
  <si>
    <t>WM.N</t>
  </si>
  <si>
    <t>Waste Management Inc</t>
  </si>
  <si>
    <t>Commercial Services &amp; Supplies</t>
  </si>
  <si>
    <t>Environmental &amp; Facilities Services</t>
  </si>
  <si>
    <t>BA.N</t>
  </si>
  <si>
    <t>Boeing Co</t>
  </si>
  <si>
    <t>Aerospace &amp; Defense</t>
  </si>
  <si>
    <t>FOX.OQ</t>
  </si>
  <si>
    <t>Fox Corp</t>
  </si>
  <si>
    <t>Communication Services</t>
  </si>
  <si>
    <t>Media</t>
  </si>
  <si>
    <t>Broadcasting</t>
  </si>
  <si>
    <t>Chemicals</t>
  </si>
  <si>
    <t>Industrial Gases</t>
  </si>
  <si>
    <t>WY.N</t>
  </si>
  <si>
    <t>Weyerhaeuser Co</t>
  </si>
  <si>
    <t>Real Estate</t>
  </si>
  <si>
    <t>Specialized REITs</t>
  </si>
  <si>
    <t>MCD.N</t>
  </si>
  <si>
    <t>McDonald's Corp</t>
  </si>
  <si>
    <t>Hotels, Restaurants &amp; Leisure</t>
  </si>
  <si>
    <t>Restaurants</t>
  </si>
  <si>
    <t>HD.N</t>
  </si>
  <si>
    <t>Home Depot Inc</t>
  </si>
  <si>
    <t>Specialty Retail</t>
  </si>
  <si>
    <t>Home Improvement Retail</t>
  </si>
  <si>
    <t>Retail REITs</t>
  </si>
  <si>
    <t>HBAN.OQ</t>
  </si>
  <si>
    <t>Huntington Bancshares Inc</t>
  </si>
  <si>
    <t>Banks</t>
  </si>
  <si>
    <t>Regional Banks</t>
  </si>
  <si>
    <t>Information Technology</t>
  </si>
  <si>
    <t>Semiconductors &amp; Semiconductor Equipment</t>
  </si>
  <si>
    <t>Semiconductors</t>
  </si>
  <si>
    <t>LVS.N</t>
  </si>
  <si>
    <t>Las Vegas Sands Corp</t>
  </si>
  <si>
    <t>Casinos &amp; Gaming</t>
  </si>
  <si>
    <t>CTRA.N</t>
  </si>
  <si>
    <t>Coterra Energy Inc</t>
  </si>
  <si>
    <t>Energy</t>
  </si>
  <si>
    <t>Oil, Gas &amp; Consumable Fuels</t>
  </si>
  <si>
    <t>Oil &amp; Gas Exploration &amp; Production</t>
  </si>
  <si>
    <t>AIG.N</t>
  </si>
  <si>
    <t>American International Group Inc</t>
  </si>
  <si>
    <t>AIZ.N</t>
  </si>
  <si>
    <t>Assurant Inc</t>
  </si>
  <si>
    <t>CARR.N</t>
  </si>
  <si>
    <t>Carrier Global Corp</t>
  </si>
  <si>
    <t>Building Products</t>
  </si>
  <si>
    <t>COST.OQ</t>
  </si>
  <si>
    <t>Costco Wholesale Corp</t>
  </si>
  <si>
    <t>Consumer Staples</t>
  </si>
  <si>
    <t>MCO.N</t>
  </si>
  <si>
    <t>Moody's Corp</t>
  </si>
  <si>
    <t>Capital Markets</t>
  </si>
  <si>
    <t>Financial Exchanges &amp; Data</t>
  </si>
  <si>
    <t>DIS.N</t>
  </si>
  <si>
    <t>Walt Disney Co</t>
  </si>
  <si>
    <t>Entertainment</t>
  </si>
  <si>
    <t>Movies &amp; Entertainment</t>
  </si>
  <si>
    <t>PAYX.OQ</t>
  </si>
  <si>
    <t>Paychex Inc</t>
  </si>
  <si>
    <t>IT Services</t>
  </si>
  <si>
    <t>Data Processing &amp; Outsourced Services</t>
  </si>
  <si>
    <t>AMD.OQ</t>
  </si>
  <si>
    <t>Advanced Micro Devices Inc</t>
  </si>
  <si>
    <t>REG.OQ</t>
  </si>
  <si>
    <t>Regency Centers Corp</t>
  </si>
  <si>
    <t>DHI.N</t>
  </si>
  <si>
    <t>Household Durables</t>
  </si>
  <si>
    <t>Homebuilding</t>
  </si>
  <si>
    <t>TRV.N</t>
  </si>
  <si>
    <t>Travelers Companies Inc</t>
  </si>
  <si>
    <t>Property &amp; Casualty Insurance</t>
  </si>
  <si>
    <t>Health Care</t>
  </si>
  <si>
    <t>Life Sciences Tools &amp; Services</t>
  </si>
  <si>
    <t>MOS.N</t>
  </si>
  <si>
    <t>Mosaic Co</t>
  </si>
  <si>
    <t>Fertilizers &amp; Agricultural Chemicals</t>
  </si>
  <si>
    <t>WDC.OQ</t>
  </si>
  <si>
    <t>Western Digital Corp</t>
  </si>
  <si>
    <t>Technology Hardware, Storage &amp; Peripherals</t>
  </si>
  <si>
    <t>VTR.N</t>
  </si>
  <si>
    <t>Ventas Inc</t>
  </si>
  <si>
    <t>Health Care REITs</t>
  </si>
  <si>
    <t>IVZ.N</t>
  </si>
  <si>
    <t>Invesco Ltd</t>
  </si>
  <si>
    <t>Asset Management &amp; Custody Banks</t>
  </si>
  <si>
    <t>ZBRA.OQ</t>
  </si>
  <si>
    <t>Zebra Technologies Corp</t>
  </si>
  <si>
    <t>Electronic Equipment, Instruments &amp; Components</t>
  </si>
  <si>
    <t>Electronic Equipment &amp; Instruments</t>
  </si>
  <si>
    <t>AMAT.OQ</t>
  </si>
  <si>
    <t>Applied Materials Inc</t>
  </si>
  <si>
    <t>STX.OQ</t>
  </si>
  <si>
    <t>Seagate Technology Holdings PLC</t>
  </si>
  <si>
    <t>FDS.N</t>
  </si>
  <si>
    <t>Factset Research Systems Inc</t>
  </si>
  <si>
    <t>SYK.N</t>
  </si>
  <si>
    <t>Stryker Corp</t>
  </si>
  <si>
    <t>Health Care Equipment &amp; Supplies</t>
  </si>
  <si>
    <t>Health Care Equipment</t>
  </si>
  <si>
    <t>VRSN.OQ</t>
  </si>
  <si>
    <t>Internet Services &amp; Infrastructure</t>
  </si>
  <si>
    <t>TECH.OQ</t>
  </si>
  <si>
    <t>Bio-Techne Corp</t>
  </si>
  <si>
    <t>NVR.N</t>
  </si>
  <si>
    <t>NVR Inc</t>
  </si>
  <si>
    <t>LOW.N</t>
  </si>
  <si>
    <t>Lowe's Companies Inc</t>
  </si>
  <si>
    <t>BSX.N</t>
  </si>
  <si>
    <t>Boston Scientific Corp</t>
  </si>
  <si>
    <t>SYY.N</t>
  </si>
  <si>
    <t>Sysco Corp</t>
  </si>
  <si>
    <t>Food Distributors</t>
  </si>
  <si>
    <t>FCX.N</t>
  </si>
  <si>
    <t>Freeport-McMoRan Inc</t>
  </si>
  <si>
    <t>Metals &amp; Mining</t>
  </si>
  <si>
    <t>Copper</t>
  </si>
  <si>
    <t>MAS.N</t>
  </si>
  <si>
    <t>Masco Corp</t>
  </si>
  <si>
    <t>BEN.N</t>
  </si>
  <si>
    <t>Franklin Resources Inc</t>
  </si>
  <si>
    <t>Meta Platforms Inc</t>
  </si>
  <si>
    <t>Interactive Media &amp; Services</t>
  </si>
  <si>
    <t>Evergy Inc</t>
  </si>
  <si>
    <t>Electric Utilities</t>
  </si>
  <si>
    <t>PAYC.N</t>
  </si>
  <si>
    <t>Paycom Software Inc</t>
  </si>
  <si>
    <t>Software</t>
  </si>
  <si>
    <t>Application Software</t>
  </si>
  <si>
    <t>EXPE.OQ</t>
  </si>
  <si>
    <t>Expedia Group Inc</t>
  </si>
  <si>
    <t>Hotels, Resorts &amp; Cruise Lines</t>
  </si>
  <si>
    <t>RJF.N</t>
  </si>
  <si>
    <t>Raymond James Financial Inc</t>
  </si>
  <si>
    <t>Investment Banking &amp; Brokerage</t>
  </si>
  <si>
    <t>CL.N</t>
  </si>
  <si>
    <t>Colgate-Palmolive Co</t>
  </si>
  <si>
    <t>Household Products</t>
  </si>
  <si>
    <t>Specialty Chemicals</t>
  </si>
  <si>
    <t>UNH.N</t>
  </si>
  <si>
    <t>Health Care Providers &amp; Services</t>
  </si>
  <si>
    <t>Managed Health Care</t>
  </si>
  <si>
    <t>ARE.N</t>
  </si>
  <si>
    <t>Alexandria Real Estate Equities Inc</t>
  </si>
  <si>
    <t>Office REITs</t>
  </si>
  <si>
    <t>Textiles, Apparel &amp; Luxury Goods</t>
  </si>
  <si>
    <t>Apparel, Accessories &amp; Luxury Goods</t>
  </si>
  <si>
    <t>Systems Software</t>
  </si>
  <si>
    <t>LLY.N</t>
  </si>
  <si>
    <t>Eli Lilly and Co</t>
  </si>
  <si>
    <t>Pharmaceuticals</t>
  </si>
  <si>
    <t>GRMN.N</t>
  </si>
  <si>
    <t>Garmin Ltd</t>
  </si>
  <si>
    <t>Consumer Electronics</t>
  </si>
  <si>
    <t>ISRG.OQ</t>
  </si>
  <si>
    <t>Intuitive Surgical Inc</t>
  </si>
  <si>
    <t>AVB.N</t>
  </si>
  <si>
    <t>Residential REITs</t>
  </si>
  <si>
    <t>TPR.N</t>
  </si>
  <si>
    <t>Tapestry Inc</t>
  </si>
  <si>
    <t>CBRE.N</t>
  </si>
  <si>
    <t>CBRE Group Inc</t>
  </si>
  <si>
    <t>Real Estate Management &amp; Development</t>
  </si>
  <si>
    <t>Real Estate Services</t>
  </si>
  <si>
    <t>CINF.OQ</t>
  </si>
  <si>
    <t>Cincinnati Financial Corp</t>
  </si>
  <si>
    <t>WMB.N</t>
  </si>
  <si>
    <t>Williams Companies Inc</t>
  </si>
  <si>
    <t>Oil &amp; Gas Storage &amp; Transportation</t>
  </si>
  <si>
    <t>EA.OQ</t>
  </si>
  <si>
    <t>Electronic Arts Inc</t>
  </si>
  <si>
    <t>Interactive Home Entertainment</t>
  </si>
  <si>
    <t>TMUS.OQ</t>
  </si>
  <si>
    <t>T-Mobile US Inc</t>
  </si>
  <si>
    <t>Wireless Telecommunication Services</t>
  </si>
  <si>
    <t>CB.N</t>
  </si>
  <si>
    <t>Chubb Ltd</t>
  </si>
  <si>
    <t>MDLZ.OQ</t>
  </si>
  <si>
    <t>Mondelez International Inc</t>
  </si>
  <si>
    <t>Food Products</t>
  </si>
  <si>
    <t>Packaged Foods &amp; Meats</t>
  </si>
  <si>
    <t>BRO.N</t>
  </si>
  <si>
    <t>Brown &amp; Brown Inc</t>
  </si>
  <si>
    <t>Ball Corp</t>
  </si>
  <si>
    <t>PFG.OQ</t>
  </si>
  <si>
    <t>Principal Financial Group Inc</t>
  </si>
  <si>
    <t>Life &amp; Health Insurance</t>
  </si>
  <si>
    <t>KEYS.N</t>
  </si>
  <si>
    <t>Keysight Technologies Inc</t>
  </si>
  <si>
    <t>RL.N</t>
  </si>
  <si>
    <t>Ralph Lauren Corp</t>
  </si>
  <si>
    <t>JPM.N</t>
  </si>
  <si>
    <t>JPMorgan Chase &amp; Co</t>
  </si>
  <si>
    <t>Diversified Banks</t>
  </si>
  <si>
    <t>TTWO.OQ</t>
  </si>
  <si>
    <t>Take-Two Interactive Software Inc</t>
  </si>
  <si>
    <t>CDW.OQ</t>
  </si>
  <si>
    <t>CDW Corp</t>
  </si>
  <si>
    <t>Technology Distributors</t>
  </si>
  <si>
    <t>RMD.N</t>
  </si>
  <si>
    <t>Resmed Inc</t>
  </si>
  <si>
    <t>LNT.OQ</t>
  </si>
  <si>
    <t>Alliant Energy Corp</t>
  </si>
  <si>
    <t>CMG.N</t>
  </si>
  <si>
    <t>Chipotle Mexican Grill Inc</t>
  </si>
  <si>
    <t>PCAR.OQ</t>
  </si>
  <si>
    <t>Paccar Inc</t>
  </si>
  <si>
    <t>Machinery</t>
  </si>
  <si>
    <t>GNRC.N</t>
  </si>
  <si>
    <t>Generac Holdings Inc</t>
  </si>
  <si>
    <t>Electrical Equipment</t>
  </si>
  <si>
    <t>Electrical Components &amp; Equipment</t>
  </si>
  <si>
    <t>CHTR.OQ</t>
  </si>
  <si>
    <t>Charter Communications Inc</t>
  </si>
  <si>
    <t>Cable &amp; Satellite</t>
  </si>
  <si>
    <t>PWR.N</t>
  </si>
  <si>
    <t>Quanta Services Inc</t>
  </si>
  <si>
    <t>Construction &amp; Engineering</t>
  </si>
  <si>
    <t>CCL.N</t>
  </si>
  <si>
    <t>Carnival Corp</t>
  </si>
  <si>
    <t>PM.N</t>
  </si>
  <si>
    <t>Philip Morris International Inc</t>
  </si>
  <si>
    <t>Tobacco</t>
  </si>
  <si>
    <t>Cooper Companies Inc</t>
  </si>
  <si>
    <t>Health Care Supplies</t>
  </si>
  <si>
    <t>SNA.N</t>
  </si>
  <si>
    <t>Snap-On Inc</t>
  </si>
  <si>
    <t>UAL.OQ</t>
  </si>
  <si>
    <t>United Airlines Holdings Inc</t>
  </si>
  <si>
    <t>ESS.N</t>
  </si>
  <si>
    <t>Essex Property Trust Inc</t>
  </si>
  <si>
    <t>KHC.OQ</t>
  </si>
  <si>
    <t>Kraft Heinz Co</t>
  </si>
  <si>
    <t>JBHT.OQ</t>
  </si>
  <si>
    <t>J B Hunt Transport Services Inc</t>
  </si>
  <si>
    <t>CMI.N</t>
  </si>
  <si>
    <t>Cummins Inc</t>
  </si>
  <si>
    <t>PNR.N</t>
  </si>
  <si>
    <t>Pentair PLC</t>
  </si>
  <si>
    <t>CRL.N</t>
  </si>
  <si>
    <t>Charles River Laboratories International Inc</t>
  </si>
  <si>
    <t>Domino's Pizza Inc</t>
  </si>
  <si>
    <t>HPQ.N</t>
  </si>
  <si>
    <t>HP Inc</t>
  </si>
  <si>
    <t>LW.N</t>
  </si>
  <si>
    <t>Lamb Weston Holdings Inc</t>
  </si>
  <si>
    <t>TGT.N</t>
  </si>
  <si>
    <t>Target Corp</t>
  </si>
  <si>
    <t>NTAP.OQ</t>
  </si>
  <si>
    <t>NetApp Inc</t>
  </si>
  <si>
    <t>OXY.N</t>
  </si>
  <si>
    <t>Occidental Petroleum Corp</t>
  </si>
  <si>
    <t>Integrated Oil &amp; Gas</t>
  </si>
  <si>
    <t>IR.N</t>
  </si>
  <si>
    <t>Ingersoll Rand Inc</t>
  </si>
  <si>
    <t>TER.OQ</t>
  </si>
  <si>
    <t>Teradyne Inc</t>
  </si>
  <si>
    <t>WAB.N</t>
  </si>
  <si>
    <t>Westinghouse Air Brake Technologies Corp</t>
  </si>
  <si>
    <t>NOW.N</t>
  </si>
  <si>
    <t>ServiceNow Inc</t>
  </si>
  <si>
    <t>EXC.OQ</t>
  </si>
  <si>
    <t>Exelon Corp</t>
  </si>
  <si>
    <t>BR.N</t>
  </si>
  <si>
    <t>Broadridge Financial Solutions Inc</t>
  </si>
  <si>
    <t>AZO.N</t>
  </si>
  <si>
    <t>Autozone Inc</t>
  </si>
  <si>
    <t>Automotive Retail</t>
  </si>
  <si>
    <t>TEL.N</t>
  </si>
  <si>
    <t>Electronic Manufacturing Services</t>
  </si>
  <si>
    <t>FRT.N</t>
  </si>
  <si>
    <t>Federal Realty Investment Trust</t>
  </si>
  <si>
    <t>DUK.N</t>
  </si>
  <si>
    <t>Duke Energy Corp</t>
  </si>
  <si>
    <t>KMI.N</t>
  </si>
  <si>
    <t>Kinder Morgan Inc</t>
  </si>
  <si>
    <t>DVN.N</t>
  </si>
  <si>
    <t>Devon Energy Corp</t>
  </si>
  <si>
    <t>RCL.N</t>
  </si>
  <si>
    <t>Royal Caribbean Cruises Ltd</t>
  </si>
  <si>
    <t>VTRS.OQ</t>
  </si>
  <si>
    <t>Viatris Inc</t>
  </si>
  <si>
    <t>CAH.N</t>
  </si>
  <si>
    <t>Cardinal Health Inc</t>
  </si>
  <si>
    <t>Health Care Distributors</t>
  </si>
  <si>
    <t>MKC.N</t>
  </si>
  <si>
    <t>McCormick &amp; Company Inc</t>
  </si>
  <si>
    <t>IEX.N</t>
  </si>
  <si>
    <t>IDEX Corp</t>
  </si>
  <si>
    <t>VLO.N</t>
  </si>
  <si>
    <t>Valero Energy Corp</t>
  </si>
  <si>
    <t>Oil &amp; Gas Refining &amp; Marketing</t>
  </si>
  <si>
    <t>Health Care  Services</t>
  </si>
  <si>
    <t>DRI.N</t>
  </si>
  <si>
    <t>Darden Restaurants Inc</t>
  </si>
  <si>
    <t>MAA.N</t>
  </si>
  <si>
    <t>Mid-America Apartment Communities Inc</t>
  </si>
  <si>
    <t>JNJ.N</t>
  </si>
  <si>
    <t>Johnson &amp; Johnson</t>
  </si>
  <si>
    <t>SHW.N</t>
  </si>
  <si>
    <t>Sherwin-Williams Co</t>
  </si>
  <si>
    <t>GD.N</t>
  </si>
  <si>
    <t>General Dynamics Corp</t>
  </si>
  <si>
    <t>SBAC.OQ</t>
  </si>
  <si>
    <t>SBA Communications Corp</t>
  </si>
  <si>
    <t>MPWR.OQ</t>
  </si>
  <si>
    <t>Monolithic Power Systems Inc</t>
  </si>
  <si>
    <t>COP.N</t>
  </si>
  <si>
    <t>ORCL.N</t>
  </si>
  <si>
    <t>Oracle Corp</t>
  </si>
  <si>
    <t>AMP.N</t>
  </si>
  <si>
    <t>Ameriprise Financial Inc</t>
  </si>
  <si>
    <t>NXPI.OQ</t>
  </si>
  <si>
    <t>NXP Semiconductors NV</t>
  </si>
  <si>
    <t>CPRT.OQ</t>
  </si>
  <si>
    <t>Copart Inc</t>
  </si>
  <si>
    <t>Diversified Support Services</t>
  </si>
  <si>
    <t>TXT.N</t>
  </si>
  <si>
    <t>Textron Inc</t>
  </si>
  <si>
    <t>T.N</t>
  </si>
  <si>
    <t>AT&amp;T Inc</t>
  </si>
  <si>
    <t>Diversified Telecommunication Services</t>
  </si>
  <si>
    <t>Integrated Telecommunication Services</t>
  </si>
  <si>
    <t>MTCH.OQ</t>
  </si>
  <si>
    <t>Match Group Inc</t>
  </si>
  <si>
    <t>NDAQ.OQ</t>
  </si>
  <si>
    <t>Nasdaq Inc</t>
  </si>
  <si>
    <t>FFIV.OQ</t>
  </si>
  <si>
    <t>F5 Inc</t>
  </si>
  <si>
    <t>Communications Equipment</t>
  </si>
  <si>
    <t>LEN.N</t>
  </si>
  <si>
    <t>Lennar Corp</t>
  </si>
  <si>
    <t>CDNS.OQ</t>
  </si>
  <si>
    <t>Cadence Design Systems Inc</t>
  </si>
  <si>
    <t>NVDA.OQ</t>
  </si>
  <si>
    <t>NVIDIA Corp</t>
  </si>
  <si>
    <t>WELL.N</t>
  </si>
  <si>
    <t>PLD.N</t>
  </si>
  <si>
    <t>Prologis Inc</t>
  </si>
  <si>
    <t>Industrial REITs</t>
  </si>
  <si>
    <t>ROST.OQ</t>
  </si>
  <si>
    <t>Ross Stores Inc</t>
  </si>
  <si>
    <t>Apparel Retail</t>
  </si>
  <si>
    <t>MRK.N</t>
  </si>
  <si>
    <t>Merck &amp; Co Inc</t>
  </si>
  <si>
    <t>WEC.N</t>
  </si>
  <si>
    <t>WEC Energy Group Inc</t>
  </si>
  <si>
    <t>MSCI.N</t>
  </si>
  <si>
    <t>MSCI Inc</t>
  </si>
  <si>
    <t>TMO.N</t>
  </si>
  <si>
    <t>Thermo Fisher Scientific Inc</t>
  </si>
  <si>
    <t>F.N</t>
  </si>
  <si>
    <t>Ford Motor Co</t>
  </si>
  <si>
    <t>Automobiles</t>
  </si>
  <si>
    <t>Automobile Manufacturers</t>
  </si>
  <si>
    <t>LYB.N</t>
  </si>
  <si>
    <t>LyondellBasell Industries NV</t>
  </si>
  <si>
    <t>Commodity Chemicals</t>
  </si>
  <si>
    <t>IBM.N</t>
  </si>
  <si>
    <t>International Business Machines Corp</t>
  </si>
  <si>
    <t>IT Consulting &amp; Other Services</t>
  </si>
  <si>
    <t>IQV.N</t>
  </si>
  <si>
    <t>IQVIA Holdings Inc</t>
  </si>
  <si>
    <t>VRTX.OQ</t>
  </si>
  <si>
    <t>Vertex Pharmaceuticals Inc</t>
  </si>
  <si>
    <t>Biotechnology</t>
  </si>
  <si>
    <t>DXCM.OQ</t>
  </si>
  <si>
    <t>Dexcom Inc</t>
  </si>
  <si>
    <t>PEP.OQ</t>
  </si>
  <si>
    <t>PepsiCo Inc</t>
  </si>
  <si>
    <t>Beverages</t>
  </si>
  <si>
    <t>AOS.N</t>
  </si>
  <si>
    <t>A O Smith Corp</t>
  </si>
  <si>
    <t>BLK.N</t>
  </si>
  <si>
    <t>HII.N</t>
  </si>
  <si>
    <t>Huntington Ingalls Industries Inc</t>
  </si>
  <si>
    <t>CVS.N</t>
  </si>
  <si>
    <t>CVS Health Corp</t>
  </si>
  <si>
    <t>PH.N</t>
  </si>
  <si>
    <t>Parker-Hannifin Corp</t>
  </si>
  <si>
    <t>NSC.N</t>
  </si>
  <si>
    <t>Norfolk Southern Corp</t>
  </si>
  <si>
    <t>MSFT.OQ</t>
  </si>
  <si>
    <t>Microsoft Corp</t>
  </si>
  <si>
    <t>HWM.N</t>
  </si>
  <si>
    <t>Howmet Aerospace Inc</t>
  </si>
  <si>
    <t>BAX.N</t>
  </si>
  <si>
    <t>Baxter International Inc</t>
  </si>
  <si>
    <t>ZBH.N</t>
  </si>
  <si>
    <t>Zimmer Biomet Holdings Inc</t>
  </si>
  <si>
    <t>TDY.N</t>
  </si>
  <si>
    <t>Teledyne Technologies Inc</t>
  </si>
  <si>
    <t>GILD.OQ</t>
  </si>
  <si>
    <t>Gilead Sciences Inc</t>
  </si>
  <si>
    <t>EPAM.N</t>
  </si>
  <si>
    <t>Epam Systems Inc</t>
  </si>
  <si>
    <t>NOC.N</t>
  </si>
  <si>
    <t>Northrop Grumman Corp</t>
  </si>
  <si>
    <t>PNW.N</t>
  </si>
  <si>
    <t>Pinnacle West Capital Corp</t>
  </si>
  <si>
    <t>BFb.N</t>
  </si>
  <si>
    <t>Brown-Forman Corp</t>
  </si>
  <si>
    <t>Distillers &amp; Vintners</t>
  </si>
  <si>
    <t>DE.N</t>
  </si>
  <si>
    <t>Deere &amp; Co</t>
  </si>
  <si>
    <t>Agricultural &amp; Farm Machinery</t>
  </si>
  <si>
    <t>HSY.N</t>
  </si>
  <si>
    <t>Hershey Co</t>
  </si>
  <si>
    <t>GL.N</t>
  </si>
  <si>
    <t>Globe Life Inc</t>
  </si>
  <si>
    <t>SLB.N</t>
  </si>
  <si>
    <t>Energy Equipment &amp; Services</t>
  </si>
  <si>
    <t>Oil &amp; Gas Equipment &amp; Services</t>
  </si>
  <si>
    <t>AWK.N</t>
  </si>
  <si>
    <t>Water Utilities</t>
  </si>
  <si>
    <t>PKG.N</t>
  </si>
  <si>
    <t>Packaging Corp of America</t>
  </si>
  <si>
    <t>ADI.OQ</t>
  </si>
  <si>
    <t>Analog Devices Inc</t>
  </si>
  <si>
    <t>Marsh &amp; McLennan Companies Inc</t>
  </si>
  <si>
    <t>IT.N</t>
  </si>
  <si>
    <t>Gartner Inc</t>
  </si>
  <si>
    <t>ECL.N</t>
  </si>
  <si>
    <t>Ecolab Inc</t>
  </si>
  <si>
    <t>BXP.N</t>
  </si>
  <si>
    <t>GE.N</t>
  </si>
  <si>
    <t>General Electric Co</t>
  </si>
  <si>
    <t>Industrial Conglomerates</t>
  </si>
  <si>
    <t>ED.N</t>
  </si>
  <si>
    <t>Consolidated Edison Inc</t>
  </si>
  <si>
    <t>ALLE.N</t>
  </si>
  <si>
    <t>Allegion PLC</t>
  </si>
  <si>
    <t>OTIS.N</t>
  </si>
  <si>
    <t>Otis Worldwide Corp</t>
  </si>
  <si>
    <t>WFC.N</t>
  </si>
  <si>
    <t>Wells Fargo &amp; Co</t>
  </si>
  <si>
    <t>CTVA.N</t>
  </si>
  <si>
    <t>Corteva Inc</t>
  </si>
  <si>
    <t>FTV.N</t>
  </si>
  <si>
    <t>Fortive Corp</t>
  </si>
  <si>
    <t>AEE.N</t>
  </si>
  <si>
    <t>Ameren Corp</t>
  </si>
  <si>
    <t>PRU.N</t>
  </si>
  <si>
    <t>Prudential Financial Inc</t>
  </si>
  <si>
    <t>DLTR.OQ</t>
  </si>
  <si>
    <t>Dollar Tree Inc</t>
  </si>
  <si>
    <t>CF.N</t>
  </si>
  <si>
    <t>CF Industries Holdings Inc</t>
  </si>
  <si>
    <t>NEE.N</t>
  </si>
  <si>
    <t>Nextera Energy Inc</t>
  </si>
  <si>
    <t>KLAC.OQ</t>
  </si>
  <si>
    <t>KLA Corp</t>
  </si>
  <si>
    <t>AME.N</t>
  </si>
  <si>
    <t>AMETEK Inc</t>
  </si>
  <si>
    <t>NUE.N</t>
  </si>
  <si>
    <t>Nucor Corp</t>
  </si>
  <si>
    <t>Steel</t>
  </si>
  <si>
    <t>D.N</t>
  </si>
  <si>
    <t>Dominion Energy Inc</t>
  </si>
  <si>
    <t>SJM.N</t>
  </si>
  <si>
    <t>J M Smucker Co</t>
  </si>
  <si>
    <t>EMR.N</t>
  </si>
  <si>
    <t>Emerson Electric Co</t>
  </si>
  <si>
    <t>DVA.N</t>
  </si>
  <si>
    <t>DaVita Inc</t>
  </si>
  <si>
    <t>CMS.N</t>
  </si>
  <si>
    <t>CMS Energy Corp</t>
  </si>
  <si>
    <t>HPE.N</t>
  </si>
  <si>
    <t>Hewlett Packard Enterprise Co</t>
  </si>
  <si>
    <t>Professional Services</t>
  </si>
  <si>
    <t>Human Resource &amp; Employment Services</t>
  </si>
  <si>
    <t>BDX.N</t>
  </si>
  <si>
    <t>Becton Dickinson and Co</t>
  </si>
  <si>
    <t>MGM.N</t>
  </si>
  <si>
    <t>MGM Resorts International</t>
  </si>
  <si>
    <t>ALGN.OQ</t>
  </si>
  <si>
    <t>Align Technology Inc</t>
  </si>
  <si>
    <t>SRE.N</t>
  </si>
  <si>
    <t>REGN.OQ</t>
  </si>
  <si>
    <t>Regeneron Pharmaceuticals Inc</t>
  </si>
  <si>
    <t>EFX.N</t>
  </si>
  <si>
    <t>Equifax Inc</t>
  </si>
  <si>
    <t>Research &amp; Consulting Services</t>
  </si>
  <si>
    <t>USB.N</t>
  </si>
  <si>
    <t>US Bancorp</t>
  </si>
  <si>
    <t>HCA.N</t>
  </si>
  <si>
    <t>HCA Healthcare Inc</t>
  </si>
  <si>
    <t>Health Care Facilities</t>
  </si>
  <si>
    <t>AVGO.OQ</t>
  </si>
  <si>
    <t>Broadcom Inc</t>
  </si>
  <si>
    <t>DHR.N</t>
  </si>
  <si>
    <t>Danaher Corp</t>
  </si>
  <si>
    <t>NWSA.OQ</t>
  </si>
  <si>
    <t>News Corp</t>
  </si>
  <si>
    <t>Publishing</t>
  </si>
  <si>
    <t>RTX.N</t>
  </si>
  <si>
    <t>AAPL.OQ</t>
  </si>
  <si>
    <t>Apple Inc</t>
  </si>
  <si>
    <t>CME.OQ</t>
  </si>
  <si>
    <t>CME Group Inc</t>
  </si>
  <si>
    <t>ADM.N</t>
  </si>
  <si>
    <t>Archer-Daniels-Midland Co</t>
  </si>
  <si>
    <t>APD.N</t>
  </si>
  <si>
    <t>Air Products and Chemicals Inc</t>
  </si>
  <si>
    <t>FANG.OQ</t>
  </si>
  <si>
    <t>Diamondback Energy Inc</t>
  </si>
  <si>
    <t>WRB.N</t>
  </si>
  <si>
    <t>W R Berkley Corp</t>
  </si>
  <si>
    <t>AXP.N</t>
  </si>
  <si>
    <t>American Express Co</t>
  </si>
  <si>
    <t>Consumer Finance</t>
  </si>
  <si>
    <t>CLX.N</t>
  </si>
  <si>
    <t>Clorox Co</t>
  </si>
  <si>
    <t>DOV.N</t>
  </si>
  <si>
    <t>Dover Corp</t>
  </si>
  <si>
    <t>MTB.N</t>
  </si>
  <si>
    <t>M&amp;T Bank Corp</t>
  </si>
  <si>
    <t>FDX.N</t>
  </si>
  <si>
    <t>FedEx Corp</t>
  </si>
  <si>
    <t>TROW.OQ</t>
  </si>
  <si>
    <t>T Rowe Price Group Inc</t>
  </si>
  <si>
    <t>JKHY.OQ</t>
  </si>
  <si>
    <t>Jack Henry &amp; Associates Inc</t>
  </si>
  <si>
    <t>O.N</t>
  </si>
  <si>
    <t>Realty Income Corp</t>
  </si>
  <si>
    <t>MLM.N</t>
  </si>
  <si>
    <t>Martin Marietta Materials Inc</t>
  </si>
  <si>
    <t>Construction Materials</t>
  </si>
  <si>
    <t>L.N</t>
  </si>
  <si>
    <t>Loews Corp</t>
  </si>
  <si>
    <t>QCOM.OQ</t>
  </si>
  <si>
    <t>Qualcomm Inc</t>
  </si>
  <si>
    <t>Advertising</t>
  </si>
  <si>
    <t>PHM.N</t>
  </si>
  <si>
    <t>Pultegroup Inc</t>
  </si>
  <si>
    <t>ULTA.OQ</t>
  </si>
  <si>
    <t>Ulta Beauty Inc</t>
  </si>
  <si>
    <t>KO.N</t>
  </si>
  <si>
    <t>Coca-Cola Co</t>
  </si>
  <si>
    <t>Fiserv Inc</t>
  </si>
  <si>
    <t>CSCO.OQ</t>
  </si>
  <si>
    <t>Cisco Systems Inc</t>
  </si>
  <si>
    <t>WTW.OQ</t>
  </si>
  <si>
    <t>Willis Towers Watson PLC</t>
  </si>
  <si>
    <t>ANET.N</t>
  </si>
  <si>
    <t>Arista Networks Inc</t>
  </si>
  <si>
    <t>ES.N</t>
  </si>
  <si>
    <t>Eversource Energy</t>
  </si>
  <si>
    <t>CTAS.OQ</t>
  </si>
  <si>
    <t>Cintas Corp</t>
  </si>
  <si>
    <t>GPN.N</t>
  </si>
  <si>
    <t>Global Payments Inc</t>
  </si>
  <si>
    <t>RSG.N</t>
  </si>
  <si>
    <t>Republic Services Inc</t>
  </si>
  <si>
    <t>MCK.N</t>
  </si>
  <si>
    <t>HLT.N</t>
  </si>
  <si>
    <t>Hilton Worldwide Holdings Inc</t>
  </si>
  <si>
    <t>NFLX.OQ</t>
  </si>
  <si>
    <t>Netflix Inc</t>
  </si>
  <si>
    <t>RF.N</t>
  </si>
  <si>
    <t>Regions Financial Corp</t>
  </si>
  <si>
    <t>Walmart Inc</t>
  </si>
  <si>
    <t>AMGN.OQ</t>
  </si>
  <si>
    <t>Amgen Inc</t>
  </si>
  <si>
    <t>KIM.N</t>
  </si>
  <si>
    <t>DG.N</t>
  </si>
  <si>
    <t>Dollar General Corp</t>
  </si>
  <si>
    <t>EQR.N</t>
  </si>
  <si>
    <t>Equity Residential</t>
  </si>
  <si>
    <t>URI.N</t>
  </si>
  <si>
    <t>United Rentals Inc</t>
  </si>
  <si>
    <t>Trading Companies &amp; Distributors</t>
  </si>
  <si>
    <t>TDG.N</t>
  </si>
  <si>
    <t>TransDigm Group Inc</t>
  </si>
  <si>
    <t>CNC.N</t>
  </si>
  <si>
    <t>Centene Corp</t>
  </si>
  <si>
    <t>NKE.N</t>
  </si>
  <si>
    <t>Nike Inc</t>
  </si>
  <si>
    <t>Footwear</t>
  </si>
  <si>
    <t>AES.N</t>
  </si>
  <si>
    <t>AES Corp</t>
  </si>
  <si>
    <t>Independent Power and Renewable Electricity Producers</t>
  </si>
  <si>
    <t>Independent Power Producers &amp; Energy Traders</t>
  </si>
  <si>
    <t>GWW.N</t>
  </si>
  <si>
    <t>GOOGL.OQ</t>
  </si>
  <si>
    <t>Alphabet Inc</t>
  </si>
  <si>
    <t>GM.N</t>
  </si>
  <si>
    <t>General Motors Co</t>
  </si>
  <si>
    <t>CCI.N</t>
  </si>
  <si>
    <t>COF.N</t>
  </si>
  <si>
    <t>Capital One Financial Corp</t>
  </si>
  <si>
    <t>Roper Technologies Inc</t>
  </si>
  <si>
    <t>C.N</t>
  </si>
  <si>
    <t>Citigroup Inc</t>
  </si>
  <si>
    <t>ODFL.OQ</t>
  </si>
  <si>
    <t>Old Dominion Freight Line Inc</t>
  </si>
  <si>
    <t>A.N</t>
  </si>
  <si>
    <t>Agilent Technologies Inc</t>
  </si>
  <si>
    <t>MOH.N</t>
  </si>
  <si>
    <t>Molina Healthcare Inc</t>
  </si>
  <si>
    <t>GS.N</t>
  </si>
  <si>
    <t>Goldman Sachs Group Inc</t>
  </si>
  <si>
    <t>MET.N</t>
  </si>
  <si>
    <t>MetLife Inc</t>
  </si>
  <si>
    <t>WYNN.OQ</t>
  </si>
  <si>
    <t>Wynn Resorts Ltd</t>
  </si>
  <si>
    <t>PSA.N</t>
  </si>
  <si>
    <t>CPT.N</t>
  </si>
  <si>
    <t>Camden Property Trust</t>
  </si>
  <si>
    <t>MRNA.OQ</t>
  </si>
  <si>
    <t>Moderna Inc</t>
  </si>
  <si>
    <t>BK.N</t>
  </si>
  <si>
    <t>Bank of New York Mellon Corp</t>
  </si>
  <si>
    <t>FAST.OQ</t>
  </si>
  <si>
    <t>Fastenal Co</t>
  </si>
  <si>
    <t>LDOS.N</t>
  </si>
  <si>
    <t>Leidos Holdings Inc</t>
  </si>
  <si>
    <t>ORLY.OQ</t>
  </si>
  <si>
    <t>O'Reilly Automotive Inc</t>
  </si>
  <si>
    <t>CSX.OQ</t>
  </si>
  <si>
    <t>CSX Corp</t>
  </si>
  <si>
    <t>CFG.N</t>
  </si>
  <si>
    <t>Citizens Financial Group Inc</t>
  </si>
  <si>
    <t>NI.N</t>
  </si>
  <si>
    <t>NiSource Inc</t>
  </si>
  <si>
    <t>MO.N</t>
  </si>
  <si>
    <t>Altria Group Inc</t>
  </si>
  <si>
    <t>DD.N</t>
  </si>
  <si>
    <t>Dupont De Nemours Inc</t>
  </si>
  <si>
    <t>AEP.OQ</t>
  </si>
  <si>
    <t>American Electric Power Company Inc</t>
  </si>
  <si>
    <t>HOLX.OQ</t>
  </si>
  <si>
    <t>Hologic Inc</t>
  </si>
  <si>
    <t>BBY.N</t>
  </si>
  <si>
    <t>Best Buy Co Inc</t>
  </si>
  <si>
    <t>Computer &amp; Electronics Retail</t>
  </si>
  <si>
    <t>LHX.N</t>
  </si>
  <si>
    <t>APA.OQ</t>
  </si>
  <si>
    <t>APA Corp (US)</t>
  </si>
  <si>
    <t>IFF.N</t>
  </si>
  <si>
    <t>International Flavors &amp; Fragrances Inc</t>
  </si>
  <si>
    <t>CEG.OQ</t>
  </si>
  <si>
    <t>Constellation Energy Corp</t>
  </si>
  <si>
    <t>STT.N</t>
  </si>
  <si>
    <t>State Street Corp</t>
  </si>
  <si>
    <t>JCI.N</t>
  </si>
  <si>
    <t>Johnson Controls International PLC</t>
  </si>
  <si>
    <t>FE.N</t>
  </si>
  <si>
    <t>FirstEnergy Corp</t>
  </si>
  <si>
    <t>PNC.N</t>
  </si>
  <si>
    <t>PNC Financial Services Group Inc</t>
  </si>
  <si>
    <t>VZ.N</t>
  </si>
  <si>
    <t>Verizon Communications Inc</t>
  </si>
  <si>
    <t>NEM.N</t>
  </si>
  <si>
    <t>Newmont Corporation</t>
  </si>
  <si>
    <t>Gold</t>
  </si>
  <si>
    <t>ROL.N</t>
  </si>
  <si>
    <t>Rollins Inc</t>
  </si>
  <si>
    <t>KEY.N</t>
  </si>
  <si>
    <t>KeyCorp</t>
  </si>
  <si>
    <t>GIS.N</t>
  </si>
  <si>
    <t>General Mills Inc</t>
  </si>
  <si>
    <t>CMCSA.OQ</t>
  </si>
  <si>
    <t>Comcast Corp</t>
  </si>
  <si>
    <t>PFE.N</t>
  </si>
  <si>
    <t>Pfizer Inc</t>
  </si>
  <si>
    <t>NWS.OQ</t>
  </si>
  <si>
    <t>MU.OQ</t>
  </si>
  <si>
    <t>Micron Technology Inc</t>
  </si>
  <si>
    <t>UPS.N</t>
  </si>
  <si>
    <t>United Parcel Service Inc</t>
  </si>
  <si>
    <t>TYL.N</t>
  </si>
  <si>
    <t>Tyler Technologies Inc</t>
  </si>
  <si>
    <t>UNP.N</t>
  </si>
  <si>
    <t>Union Pacific Corp</t>
  </si>
  <si>
    <t>BAC.N</t>
  </si>
  <si>
    <t>Bank of America Corp</t>
  </si>
  <si>
    <t>IP.N</t>
  </si>
  <si>
    <t>International Paper Co</t>
  </si>
  <si>
    <t>MDT.N</t>
  </si>
  <si>
    <t>Medtronic PLC</t>
  </si>
  <si>
    <t>MMM.N</t>
  </si>
  <si>
    <t>3M Co</t>
  </si>
  <si>
    <t>INTU.OQ</t>
  </si>
  <si>
    <t>Intuit Inc</t>
  </si>
  <si>
    <t>OKE.N</t>
  </si>
  <si>
    <t>ONEOK Inc</t>
  </si>
  <si>
    <t>ADP.OQ</t>
  </si>
  <si>
    <t>Automatic Data Processing Inc</t>
  </si>
  <si>
    <t>EQIX.OQ</t>
  </si>
  <si>
    <t>Equinix Inc</t>
  </si>
  <si>
    <t>CHD.N</t>
  </si>
  <si>
    <t>Church &amp; Dwight Co Inc</t>
  </si>
  <si>
    <t>MTD.N</t>
  </si>
  <si>
    <t>Mettler-Toledo International Inc</t>
  </si>
  <si>
    <t>EBAY.OQ</t>
  </si>
  <si>
    <t>eBay Inc</t>
  </si>
  <si>
    <t>PEG.N</t>
  </si>
  <si>
    <t>Public Service Enterprise Group Inc</t>
  </si>
  <si>
    <t>BIIB.OQ</t>
  </si>
  <si>
    <t>Biogen Inc</t>
  </si>
  <si>
    <t>CTSH.OQ</t>
  </si>
  <si>
    <t>Cognizant Technology Solutions Corp</t>
  </si>
  <si>
    <t>ALB.N</t>
  </si>
  <si>
    <t>Albemarle Corp</t>
  </si>
  <si>
    <t>NCLH.N</t>
  </si>
  <si>
    <t>Norwegian Cruise Line Holdings Ltd</t>
  </si>
  <si>
    <t>UDR.N</t>
  </si>
  <si>
    <t>UDR Inc</t>
  </si>
  <si>
    <t>DGX.N</t>
  </si>
  <si>
    <t>Quest Diagnostics Inc</t>
  </si>
  <si>
    <t>CBOE.Z</t>
  </si>
  <si>
    <t>Cboe Global Markets Inc</t>
  </si>
  <si>
    <t>HIG.N</t>
  </si>
  <si>
    <t>NDSN.OQ</t>
  </si>
  <si>
    <t>Nordson Corp</t>
  </si>
  <si>
    <t>VRSK.OQ</t>
  </si>
  <si>
    <t>Verisk Analytics Inc</t>
  </si>
  <si>
    <t>AMT.N</t>
  </si>
  <si>
    <t>American Tower Corp</t>
  </si>
  <si>
    <t>PYPL.OQ</t>
  </si>
  <si>
    <t>PayPal Holdings Inc</t>
  </si>
  <si>
    <t>CAG.N</t>
  </si>
  <si>
    <t>Conagra Brands Inc</t>
  </si>
  <si>
    <t>UHS.N</t>
  </si>
  <si>
    <t>Universal Health Services Inc</t>
  </si>
  <si>
    <t>SYF.N</t>
  </si>
  <si>
    <t>Synchrony Financial</t>
  </si>
  <si>
    <t>WAT.N</t>
  </si>
  <si>
    <t>Waters Corp</t>
  </si>
  <si>
    <t>INCY.OQ</t>
  </si>
  <si>
    <t>Incyte Corp</t>
  </si>
  <si>
    <t>LRCX.OQ</t>
  </si>
  <si>
    <t>Lam Research Corp</t>
  </si>
  <si>
    <t>IDXX.OQ</t>
  </si>
  <si>
    <t>IDEXX Laboratories Inc</t>
  </si>
  <si>
    <t>PPG.N</t>
  </si>
  <si>
    <t>PPG Industries Inc</t>
  </si>
  <si>
    <t>EOG.N</t>
  </si>
  <si>
    <t>EOG Resources Inc</t>
  </si>
  <si>
    <t>MAR.OQ</t>
  </si>
  <si>
    <t>Marriott International Inc</t>
  </si>
  <si>
    <t>TJX.N</t>
  </si>
  <si>
    <t>TJX Companies Inc</t>
  </si>
  <si>
    <t>MNST.OQ</t>
  </si>
  <si>
    <t>Monster Beverage Corp</t>
  </si>
  <si>
    <t>VMC.N</t>
  </si>
  <si>
    <t>Vulcan Materials Co</t>
  </si>
  <si>
    <t>EW.N</t>
  </si>
  <si>
    <t>Edwards Lifesciences Corp</t>
  </si>
  <si>
    <t>ALL.N</t>
  </si>
  <si>
    <t>Allstate Corp</t>
  </si>
  <si>
    <t>BMY.N</t>
  </si>
  <si>
    <t>Bristol-Myers Squibb Co</t>
  </si>
  <si>
    <t>APH.N</t>
  </si>
  <si>
    <t>Amphenol Corp</t>
  </si>
  <si>
    <t>Electronic Components</t>
  </si>
  <si>
    <t>GPC.N</t>
  </si>
  <si>
    <t>Genuine Parts Co</t>
  </si>
  <si>
    <t>MCHP.OQ</t>
  </si>
  <si>
    <t>Microchip Technology Inc</t>
  </si>
  <si>
    <t>CAT.N</t>
  </si>
  <si>
    <t>Caterpillar Inc</t>
  </si>
  <si>
    <t>PG.N</t>
  </si>
  <si>
    <t>Procter &amp; Gamble Co</t>
  </si>
  <si>
    <t>ZTS.N</t>
  </si>
  <si>
    <t>Zoetis Inc</t>
  </si>
  <si>
    <t>STE.N</t>
  </si>
  <si>
    <t>STERIS plc</t>
  </si>
  <si>
    <t>BKR.OQ</t>
  </si>
  <si>
    <t>Baker Hughes Co</t>
  </si>
  <si>
    <t>AFL.N</t>
  </si>
  <si>
    <t>Aflac Inc</t>
  </si>
  <si>
    <t>PTC.OQ</t>
  </si>
  <si>
    <t>PTC Inc</t>
  </si>
  <si>
    <t>FITB.OQ</t>
  </si>
  <si>
    <t>Fifth Third Bancorp</t>
  </si>
  <si>
    <t>MSI.N</t>
  </si>
  <si>
    <t>Motorola Solutions Inc</t>
  </si>
  <si>
    <t>XEL.OQ</t>
  </si>
  <si>
    <t>Xcel Energy Inc</t>
  </si>
  <si>
    <t>HSIC.OQ</t>
  </si>
  <si>
    <t>Henry Schein Inc</t>
  </si>
  <si>
    <t>ITW.N</t>
  </si>
  <si>
    <t>Illinois Tool Works Inc</t>
  </si>
  <si>
    <t>WST.N</t>
  </si>
  <si>
    <t>West Pharmaceutical Services Inc</t>
  </si>
  <si>
    <t>APTV.N</t>
  </si>
  <si>
    <t>MPC.N</t>
  </si>
  <si>
    <t>Marathon Petroleum Corp</t>
  </si>
  <si>
    <t>PGR.N</t>
  </si>
  <si>
    <t>Progressive Corp</t>
  </si>
  <si>
    <t>ICE.N</t>
  </si>
  <si>
    <t>Intercontinental Exchange Inc</t>
  </si>
  <si>
    <t>SWKS.OQ</t>
  </si>
  <si>
    <t>Skyworks Solutions Inc</t>
  </si>
  <si>
    <t>EL.N</t>
  </si>
  <si>
    <t>Estee Lauder Companies Inc</t>
  </si>
  <si>
    <t>EXR.N</t>
  </si>
  <si>
    <t>Extra Space Storage Inc</t>
  </si>
  <si>
    <t>SPGI.N</t>
  </si>
  <si>
    <t>S&amp;P Global Inc</t>
  </si>
  <si>
    <t>ADBE.OQ</t>
  </si>
  <si>
    <t>Adobe Inc</t>
  </si>
  <si>
    <t>ADSK.OQ</t>
  </si>
  <si>
    <t>Autodesk Inc</t>
  </si>
  <si>
    <t>FOXA.OQ</t>
  </si>
  <si>
    <t>TT.N</t>
  </si>
  <si>
    <t>Trane Technologies PLC</t>
  </si>
  <si>
    <t>TSN.N</t>
  </si>
  <si>
    <t>Tyson Foods Inc</t>
  </si>
  <si>
    <t>AKAM.OQ</t>
  </si>
  <si>
    <t>Akamai Technologies Inc</t>
  </si>
  <si>
    <t>LUV.N</t>
  </si>
  <si>
    <t>Southwest Airlines Co</t>
  </si>
  <si>
    <t>TSCO.OQ</t>
  </si>
  <si>
    <t>Tractor Supply Co</t>
  </si>
  <si>
    <t>AON.N</t>
  </si>
  <si>
    <t>Aon PLC</t>
  </si>
  <si>
    <t>AMZN.OQ</t>
  </si>
  <si>
    <t>Amazon.com Inc</t>
  </si>
  <si>
    <t>MS.N</t>
  </si>
  <si>
    <t>Morgan Stanley</t>
  </si>
  <si>
    <t>BRKb.N</t>
  </si>
  <si>
    <t>Berkshire Hathaway Inc</t>
  </si>
  <si>
    <t>Multi-Sector Holdings</t>
  </si>
  <si>
    <t>GOOG.OQ</t>
  </si>
  <si>
    <t>KR.N</t>
  </si>
  <si>
    <t>Kroger Co</t>
  </si>
  <si>
    <t>Food Retail</t>
  </si>
  <si>
    <t>BKNG.OQ</t>
  </si>
  <si>
    <t>Booking Holdings Inc</t>
  </si>
  <si>
    <t>STZ.N</t>
  </si>
  <si>
    <t>Constellation Brands Inc</t>
  </si>
  <si>
    <t>WBD.OQ</t>
  </si>
  <si>
    <t>Warner Bros Discovery Inc</t>
  </si>
  <si>
    <t>ABBV.N</t>
  </si>
  <si>
    <t>MA.N</t>
  </si>
  <si>
    <t>Mastercard Inc</t>
  </si>
  <si>
    <t>XOM.N</t>
  </si>
  <si>
    <t>Exxon Mobil Corp</t>
  </si>
  <si>
    <t>SWK.N</t>
  </si>
  <si>
    <t>Stanley Black &amp; Decker Inc</t>
  </si>
  <si>
    <t>HRL.N</t>
  </si>
  <si>
    <t>Hormel Foods Corp</t>
  </si>
  <si>
    <t>INTC.OQ</t>
  </si>
  <si>
    <t>Intel Corp</t>
  </si>
  <si>
    <t>TRMB.OQ</t>
  </si>
  <si>
    <t>Trimble Inc</t>
  </si>
  <si>
    <t>OMC.N</t>
  </si>
  <si>
    <t>Omnicom Group Inc</t>
  </si>
  <si>
    <t>GLW.N</t>
  </si>
  <si>
    <t>Corning Inc</t>
  </si>
  <si>
    <t>CRM.N</t>
  </si>
  <si>
    <t>Salesforce Inc</t>
  </si>
  <si>
    <t>SBUX.OQ</t>
  </si>
  <si>
    <t>Starbucks Corp</t>
  </si>
  <si>
    <t>ATO.N</t>
  </si>
  <si>
    <t>Atmos Energy Corp</t>
  </si>
  <si>
    <t>Gas Utilities</t>
  </si>
  <si>
    <t>ETR.N</t>
  </si>
  <si>
    <t>Entergy Corp</t>
  </si>
  <si>
    <t>HAL.N</t>
  </si>
  <si>
    <t>Halliburton Co</t>
  </si>
  <si>
    <t>TFC.N</t>
  </si>
  <si>
    <t>Truist Financial Corp</t>
  </si>
  <si>
    <t>TAP.N</t>
  </si>
  <si>
    <t>Molson Coors Beverage Co</t>
  </si>
  <si>
    <t>Brewers</t>
  </si>
  <si>
    <t>ABT.N</t>
  </si>
  <si>
    <t>Abbott Laboratories</t>
  </si>
  <si>
    <t>V.N</t>
  </si>
  <si>
    <t>Visa Inc</t>
  </si>
  <si>
    <t>YUM.N</t>
  </si>
  <si>
    <t>Yum! Brands Inc</t>
  </si>
  <si>
    <t>LYV.N</t>
  </si>
  <si>
    <t>Live Nation Entertainment Inc</t>
  </si>
  <si>
    <t>Reinsurance</t>
  </si>
  <si>
    <t>FTNT.OQ</t>
  </si>
  <si>
    <t>Fortinet Inc</t>
  </si>
  <si>
    <t>DTE.N</t>
  </si>
  <si>
    <t>DTE Energy Co</t>
  </si>
  <si>
    <t>HST.OQ</t>
  </si>
  <si>
    <t>Host Hotels &amp; Resorts Inc</t>
  </si>
  <si>
    <t>Hotel &amp; Resort REITs</t>
  </si>
  <si>
    <t>IRM.N</t>
  </si>
  <si>
    <t>Iron Mountain Inc</t>
  </si>
  <si>
    <t>FIS.N</t>
  </si>
  <si>
    <t>Fidelity National Information Services Inc</t>
  </si>
  <si>
    <t>DAL.N</t>
  </si>
  <si>
    <t>Delta Air Lines Inc</t>
  </si>
  <si>
    <t>ROK.N</t>
  </si>
  <si>
    <t>Rockwell Automation Inc</t>
  </si>
  <si>
    <t>DOW.N</t>
  </si>
  <si>
    <t>Dow Inc</t>
  </si>
  <si>
    <t>NTRS.OQ</t>
  </si>
  <si>
    <t>Northern Trust Corp</t>
  </si>
  <si>
    <t>ETN.N</t>
  </si>
  <si>
    <t>Eaton Corporation PLC</t>
  </si>
  <si>
    <t>CVX.N</t>
  </si>
  <si>
    <t>Chevron Corp</t>
  </si>
  <si>
    <t>CI.N</t>
  </si>
  <si>
    <t>ACN.N</t>
  </si>
  <si>
    <t>Accenture PLC</t>
  </si>
  <si>
    <t>XYL.N</t>
  </si>
  <si>
    <t>Xylem Inc</t>
  </si>
  <si>
    <t>HAS.OQ</t>
  </si>
  <si>
    <t>Hasbro Inc</t>
  </si>
  <si>
    <t>Leisure Products</t>
  </si>
  <si>
    <t>SO.N</t>
  </si>
  <si>
    <t>Southern Co</t>
  </si>
  <si>
    <t>NRG.N</t>
  </si>
  <si>
    <t>NRG Energy Inc</t>
  </si>
  <si>
    <t>LMT.N</t>
  </si>
  <si>
    <t>Lockheed Martin Corp</t>
  </si>
  <si>
    <t>DLR.N</t>
  </si>
  <si>
    <t>Digital Realty Trust Inc</t>
  </si>
  <si>
    <t>PSX.N</t>
  </si>
  <si>
    <t>Phillips 66</t>
  </si>
  <si>
    <t>SCHW.N</t>
  </si>
  <si>
    <t>Charles Schwab Corp</t>
  </si>
  <si>
    <t>SNPS.OQ</t>
  </si>
  <si>
    <t>Synopsys Inc</t>
  </si>
  <si>
    <t>J.N</t>
  </si>
  <si>
    <t>AVY.N</t>
  </si>
  <si>
    <t>Avery Dennison Corp</t>
  </si>
  <si>
    <t>Итог</t>
  </si>
  <si>
    <t>Сектора индекса S&amp;P500</t>
  </si>
  <si>
    <t>META.OQ</t>
  </si>
  <si>
    <t>VICI.N</t>
  </si>
  <si>
    <t>VICI Properties Inc</t>
  </si>
  <si>
    <t>BALL.N</t>
  </si>
  <si>
    <t>WW Grainger Inc</t>
  </si>
  <si>
    <t>ON.OQ</t>
  </si>
  <si>
    <t>ON Semiconductor Corp</t>
  </si>
  <si>
    <t>KDP.OQ</t>
  </si>
  <si>
    <t>Keurig Dr Pepper Inc</t>
  </si>
  <si>
    <t>ELV.N</t>
  </si>
  <si>
    <t>Elevance Health Inc</t>
  </si>
  <si>
    <t>Crown Castle Inc</t>
  </si>
  <si>
    <t>Welltower Inc</t>
  </si>
  <si>
    <t>CSGP.OQ</t>
  </si>
  <si>
    <t>CoStar Group Inc</t>
  </si>
  <si>
    <t>INVH.N</t>
  </si>
  <si>
    <t>Invitation Homes Inc</t>
  </si>
  <si>
    <t>Jacobs Solutions Inc</t>
  </si>
  <si>
    <t xml:space="preserve"> 1-day Price PCT Change
</t>
  </si>
  <si>
    <t xml:space="preserve"> 5-day Price PCT Change
</t>
  </si>
  <si>
    <t xml:space="preserve"> 4-week Price PCT Change
</t>
  </si>
  <si>
    <t xml:space="preserve"> 13-week Price PCT Change
</t>
  </si>
  <si>
    <t xml:space="preserve"> 26-week Price PCT Change
</t>
  </si>
  <si>
    <t xml:space="preserve"> YTD Price PCT Change
</t>
  </si>
  <si>
    <t xml:space="preserve"> 52-week Price PCT Change
</t>
  </si>
  <si>
    <t xml:space="preserve"> Market Cap
</t>
  </si>
  <si>
    <t>PCG.N</t>
  </si>
  <si>
    <t>PG&amp;E Corp</t>
  </si>
  <si>
    <t>EQT.N</t>
  </si>
  <si>
    <t>EQT Corp</t>
  </si>
  <si>
    <t>TRGP.N</t>
  </si>
  <si>
    <t>Targa Resources Corp</t>
  </si>
  <si>
    <t>ACGL.OQ</t>
  </si>
  <si>
    <t>Arch Capital Group Ltd</t>
  </si>
  <si>
    <t>GEN.OQ</t>
  </si>
  <si>
    <t>Gen Digital Inc</t>
  </si>
  <si>
    <t>EVRG.OQ</t>
  </si>
  <si>
    <t>FSLR.OQ</t>
  </si>
  <si>
    <t>First Solar Inc</t>
  </si>
  <si>
    <t>STLD.OQ</t>
  </si>
  <si>
    <t>Steel Dynamics Inc</t>
  </si>
  <si>
    <t>GEHC.OQ</t>
  </si>
  <si>
    <t>GE Healthcare Technologies Inc</t>
  </si>
  <si>
    <t>Kimco Realty Corp</t>
  </si>
  <si>
    <t>L3Harris Technologies Inc</t>
  </si>
  <si>
    <t>Cigna Group</t>
  </si>
  <si>
    <t>Linde PLC</t>
  </si>
  <si>
    <t>PODD.OQ</t>
  </si>
  <si>
    <t>Insulet Corp</t>
  </si>
  <si>
    <t>BG.N</t>
  </si>
  <si>
    <t>Paper &amp; Plastic Packaging Products &amp; Materials</t>
  </si>
  <si>
    <t>Timber REITs</t>
  </si>
  <si>
    <t>Consumer Staples Distribution &amp; Retail</t>
  </si>
  <si>
    <t>Consumer Staples Merchandise Retail</t>
  </si>
  <si>
    <t>Automobile Components</t>
  </si>
  <si>
    <t>Automotive Parts &amp; Equipment</t>
  </si>
  <si>
    <t>Semiconductor Materials &amp; Equipment</t>
  </si>
  <si>
    <t>Other Specialty Retail</t>
  </si>
  <si>
    <t>Other Specialized REITs</t>
  </si>
  <si>
    <t>Multi-Family Residential REITs</t>
  </si>
  <si>
    <t>Metal, Glass &amp; Plastic Containers</t>
  </si>
  <si>
    <t>Construction Machinery &amp; Heavy Transportation Equipment</t>
  </si>
  <si>
    <t>Industrial Machinery &amp; Supplies &amp; Components</t>
  </si>
  <si>
    <t>Passenger Airlines</t>
  </si>
  <si>
    <t>Ground Transportation</t>
  </si>
  <si>
    <t>Cargo Ground Transportation</t>
  </si>
  <si>
    <t>Telecom Tower REITs</t>
  </si>
  <si>
    <t>Soft Drinks &amp; Non-alcoholic Beverages</t>
  </si>
  <si>
    <t>Rail Transportation</t>
  </si>
  <si>
    <t>Financial Services</t>
  </si>
  <si>
    <t>Transaction &amp; Payment Processing Services</t>
  </si>
  <si>
    <t>Agricultural Products &amp; Services</t>
  </si>
  <si>
    <t>Self Storage REITs</t>
  </si>
  <si>
    <t>Data Center REITs</t>
  </si>
  <si>
    <t>Broadline Retail</t>
  </si>
  <si>
    <t>Personal Care Products</t>
  </si>
  <si>
    <t>Single-Family Residential REITs</t>
  </si>
  <si>
    <t>FICO.N</t>
  </si>
  <si>
    <t>Fair Isaac Corp</t>
  </si>
  <si>
    <t>AXON.OQ</t>
  </si>
  <si>
    <t>Axon Enterprise Inc</t>
  </si>
  <si>
    <t>RVTY.N</t>
  </si>
  <si>
    <t>Revvity Inc</t>
  </si>
  <si>
    <t>Sempra</t>
  </si>
  <si>
    <t>PANW.OQ</t>
  </si>
  <si>
    <t>Palo Alto Networks Inc</t>
  </si>
  <si>
    <t>ROP.OQ</t>
  </si>
  <si>
    <t>EG.N</t>
  </si>
  <si>
    <t>Everest Group Ltd</t>
  </si>
  <si>
    <t>RTX Corp</t>
  </si>
  <si>
    <t>KVUE.N</t>
  </si>
  <si>
    <t>Kenvue Inc</t>
  </si>
  <si>
    <t>Cencora Inc</t>
  </si>
  <si>
    <t>COR.N</t>
  </si>
  <si>
    <t>BX.N</t>
  </si>
  <si>
    <t>Blackstone Inc</t>
  </si>
  <si>
    <t>ABNB.OQ</t>
  </si>
  <si>
    <t>Airbnb Inc</t>
  </si>
  <si>
    <t>COO.OQ</t>
  </si>
  <si>
    <t>Public Storage</t>
  </si>
  <si>
    <t>LULU.OQ</t>
  </si>
  <si>
    <t>Lululemon Athletica Inc</t>
  </si>
  <si>
    <t>HUBB.N</t>
  </si>
  <si>
    <t>Hubbell Inc</t>
  </si>
  <si>
    <t>LIN.OQ</t>
  </si>
  <si>
    <t>JBL.N</t>
  </si>
  <si>
    <t>Jabil Inc</t>
  </si>
  <si>
    <t>BLDR.N</t>
  </si>
  <si>
    <t>Builders FirstSource Inc</t>
  </si>
  <si>
    <t>UBER.N</t>
  </si>
  <si>
    <t>Uber Technologies Inc</t>
  </si>
  <si>
    <t>Passenger Ground Transportation</t>
  </si>
  <si>
    <t>AbbVie Inc</t>
  </si>
  <si>
    <t>VeriSign, Inc</t>
  </si>
  <si>
    <t>P/E (Daily Time Series Ratio)</t>
  </si>
  <si>
    <t>Price To Book Value Per Share (Daily Time Series Ratio)</t>
  </si>
  <si>
    <t>AIRAq.L</t>
  </si>
  <si>
    <t>Air Astana AO</t>
  </si>
  <si>
    <t>CCBN.KZ</t>
  </si>
  <si>
    <t>Bank TsentrKredit AO</t>
  </si>
  <si>
    <t>ASBN.KZ</t>
  </si>
  <si>
    <t>ForteBank AO</t>
  </si>
  <si>
    <t>FRHC.O</t>
  </si>
  <si>
    <t>Freedom Holding Corp</t>
  </si>
  <si>
    <t>HSBKq.L</t>
  </si>
  <si>
    <t>Halyk Bank AO</t>
  </si>
  <si>
    <t>KSPIq.L</t>
  </si>
  <si>
    <t>Kaspi.kz AO</t>
  </si>
  <si>
    <t>KAPq.L</t>
  </si>
  <si>
    <t>NAK Kazatomprom AO</t>
  </si>
  <si>
    <t>KCEL.KZ</t>
  </si>
  <si>
    <t>Kcell AO</t>
  </si>
  <si>
    <t>KZTK.KZ</t>
  </si>
  <si>
    <t>Kazakhtelekom AO</t>
  </si>
  <si>
    <t>KZTO.KZ</t>
  </si>
  <si>
    <t>KazTransOil AO</t>
  </si>
  <si>
    <t>KEGC.KZ</t>
  </si>
  <si>
    <t>Kazakhstanskaya Kompaniya po Upravleniyu Elektricheskimi Setyami AO</t>
  </si>
  <si>
    <t>KMGZ.KZ</t>
  </si>
  <si>
    <t>NK KazMunayGaz AO</t>
  </si>
  <si>
    <t>SMCI.OQ</t>
  </si>
  <si>
    <t>Super Micro Computer Inc</t>
  </si>
  <si>
    <t>DECK.N</t>
  </si>
  <si>
    <t>Deckers Outdoor Corp</t>
  </si>
  <si>
    <t>CPAY.N</t>
  </si>
  <si>
    <t>Corpay Inc</t>
  </si>
  <si>
    <t>DOC.N</t>
  </si>
  <si>
    <t>Healthpeak Properties Inc</t>
  </si>
  <si>
    <t>AvalonBay Communities Inc</t>
  </si>
  <si>
    <t>TXN.OQ</t>
  </si>
  <si>
    <t>Texas Instruments Inc</t>
  </si>
  <si>
    <t>EIX.N</t>
  </si>
  <si>
    <t>Edison International</t>
  </si>
  <si>
    <t>VST.N</t>
  </si>
  <si>
    <t>Vistra Corp</t>
  </si>
  <si>
    <t>LH.N</t>
  </si>
  <si>
    <t>Labcorp Holdings Inc</t>
  </si>
  <si>
    <t>Arthur J. Gallagher &amp; Co.</t>
  </si>
  <si>
    <t>GDDY.N</t>
  </si>
  <si>
    <t>GoDaddy Inc</t>
  </si>
  <si>
    <t>HON.OQ</t>
  </si>
  <si>
    <t>Honeywell International Inc</t>
  </si>
  <si>
    <t>TSLA.OQ</t>
  </si>
  <si>
    <t>Tesla Inc</t>
  </si>
  <si>
    <t>KKR.N</t>
  </si>
  <si>
    <t>KKR &amp; Co Inc</t>
  </si>
  <si>
    <t>CRWD.OQ</t>
  </si>
  <si>
    <t>CrowdStrike Holdings Inc</t>
  </si>
  <si>
    <t>BXP Inc</t>
  </si>
  <si>
    <t>VLTO.N</t>
  </si>
  <si>
    <t>Veralto Corp</t>
  </si>
  <si>
    <t>EXPD.N</t>
  </si>
  <si>
    <t>Expeditors International of Washington Inc</t>
  </si>
  <si>
    <t>GEV.N</t>
  </si>
  <si>
    <t>Heavy Electrical Equipment</t>
  </si>
  <si>
    <t>SOLV.N</t>
  </si>
  <si>
    <t>Solventum Corp</t>
  </si>
  <si>
    <t>SW.N</t>
  </si>
  <si>
    <t>Smurfit WestRock PLC</t>
  </si>
  <si>
    <t>CPB.OQ</t>
  </si>
  <si>
    <t>DELL.N</t>
  </si>
  <si>
    <t>Dell Technologies Inc</t>
  </si>
  <si>
    <t>ERIE.OQ</t>
  </si>
  <si>
    <t>Erie Indemnity Co</t>
  </si>
  <si>
    <t>TE Connectivity PLC</t>
  </si>
  <si>
    <t>BlackRock Inc</t>
  </si>
  <si>
    <t>Campbell's Co</t>
  </si>
  <si>
    <t>ConocoPhillips</t>
  </si>
  <si>
    <t>TPL.N</t>
  </si>
  <si>
    <t>Texas Pacific Land Corp</t>
  </si>
  <si>
    <t>PLTR.OQ</t>
  </si>
  <si>
    <t>Palantir Technologies Inc</t>
  </si>
  <si>
    <t>LII.N</t>
  </si>
  <si>
    <t>Lennox International Inc</t>
  </si>
  <si>
    <t>Diversified Financial Services</t>
  </si>
  <si>
    <t>WDAY.OQ</t>
  </si>
  <si>
    <t>Workday Inc</t>
  </si>
  <si>
    <t>Aptiv PLC</t>
  </si>
  <si>
    <t>DPZ.OQ</t>
  </si>
  <si>
    <t>Close Price
(Σ=None)</t>
  </si>
  <si>
    <t>Дата, за которую строить таблицу</t>
  </si>
  <si>
    <t>Дата на прошлый день</t>
  </si>
  <si>
    <t>Дата на прошлую неделю</t>
  </si>
  <si>
    <t>Дата начала года</t>
  </si>
  <si>
    <t>DEND</t>
  </si>
  <si>
    <t>EIKON</t>
  </si>
  <si>
    <t>SHEET NAME</t>
  </si>
  <si>
    <t>Фондовые индексы</t>
  </si>
  <si>
    <t>Знач., тенге</t>
  </si>
  <si>
    <t>Изм. за день</t>
  </si>
  <si>
    <t>Изм. с нач. года</t>
  </si>
  <si>
    <t>TABLE02</t>
  </si>
  <si>
    <t>GBKZMS.KZ</t>
  </si>
  <si>
    <t>.SPX</t>
  </si>
  <si>
    <t>.IXIC</t>
  </si>
  <si>
    <t>.DJI</t>
  </si>
  <si>
    <t>.KASE</t>
  </si>
  <si>
    <t>.VIX</t>
  </si>
  <si>
    <t>*Изм. указано в базисных пунктах, 1 бп = 0,01%</t>
  </si>
  <si>
    <t>Источник: Refinitiv Eikon</t>
  </si>
  <si>
    <t>Подписывайтесь на наш Телеграм-канал Centras Securities или пройдите по ссылке https://t.me/centrassecurities</t>
  </si>
  <si>
    <t>Наш сайт: https://cesec.kz/</t>
  </si>
  <si>
    <t xml:space="preserve">  АО “Сентрас Секьюритиз”  ●  Алматы, 050008,  ул. Манаса, 32А  ●  тел.: (727) 259 88 77  ●   www.cesec.kz ●   info@centras.kz</t>
  </si>
  <si>
    <t>Контакты</t>
  </si>
  <si>
    <t>Аналитический департамент</t>
  </si>
  <si>
    <t>Брокерское обслуживание</t>
  </si>
  <si>
    <t>Контакты:
+7 (727) 259 88 77 (вн. 722)</t>
  </si>
  <si>
    <t>Контакты:
+7 (727) 259 88 77 (вн. 608)</t>
  </si>
  <si>
    <t>Эл.адрес:
analytics@centras.kz</t>
  </si>
  <si>
    <t>Эл.адрес:
broker@centras.kz</t>
  </si>
  <si>
    <t>Департамент торговых операций</t>
  </si>
  <si>
    <t>Департамент продаж</t>
  </si>
  <si>
    <t>Контакты:
+7 (727) 259 88 77 (вн. 730)</t>
  </si>
  <si>
    <t>Контакты:
+7 (727) 259 88 77 (вн. 754)</t>
  </si>
  <si>
    <t>Эл.адрес:
trade@centras.kz</t>
  </si>
  <si>
    <t>INDEXES</t>
  </si>
  <si>
    <t>Анализ секторов S&amp;P 500</t>
  </si>
  <si>
    <t>Market Cap</t>
  </si>
  <si>
    <t xml:space="preserve"> Акции KASE</t>
  </si>
  <si>
    <t>Kaspi.kz</t>
  </si>
  <si>
    <t>КазМунайГаз</t>
  </si>
  <si>
    <t>Эйр Астана</t>
  </si>
  <si>
    <t>HSBK.KZ</t>
  </si>
  <si>
    <t>KZAP.KZ</t>
  </si>
  <si>
    <t>KSPI.KZ</t>
  </si>
  <si>
    <t>AIRA.KZ</t>
  </si>
  <si>
    <t>Халык Банк</t>
  </si>
  <si>
    <t>Банк ЦентрКредит</t>
  </si>
  <si>
    <t>Kcell</t>
  </si>
  <si>
    <t>Казатомпром</t>
  </si>
  <si>
    <t>КазТрансОйл</t>
  </si>
  <si>
    <t>КЕГОК</t>
  </si>
  <si>
    <t>KAZ.L</t>
  </si>
  <si>
    <t>KZ EQUITIES</t>
  </si>
  <si>
    <t>Валюта</t>
  </si>
  <si>
    <t>Значение</t>
  </si>
  <si>
    <t>KZT=</t>
  </si>
  <si>
    <t>EUR=</t>
  </si>
  <si>
    <t>FX</t>
  </si>
  <si>
    <t>RIC</t>
  </si>
  <si>
    <t>ROWS</t>
  </si>
  <si>
    <t>Timestamp</t>
  </si>
  <si>
    <t>S&amp;P 500</t>
  </si>
  <si>
    <t>Trade Close</t>
  </si>
  <si>
    <t>Мак и Мин</t>
  </si>
  <si>
    <t>Наименование</t>
  </si>
  <si>
    <t>CBOE Volatility Index (VIX)</t>
  </si>
  <si>
    <t>CNYRUB=</t>
  </si>
  <si>
    <t>RUBKZT=</t>
  </si>
  <si>
    <t>USD/KZT</t>
  </si>
  <si>
    <t>EUR/USD</t>
  </si>
  <si>
    <t>CNY/RUB</t>
  </si>
  <si>
    <t>RUB/KZT</t>
  </si>
  <si>
    <t>США</t>
  </si>
  <si>
    <t>Европа</t>
  </si>
  <si>
    <t>FTSE 100</t>
  </si>
  <si>
    <t>DAX</t>
  </si>
  <si>
    <t>Азия</t>
  </si>
  <si>
    <t>Hang Seng</t>
  </si>
  <si>
    <t>Nikkei 225</t>
  </si>
  <si>
    <t>Казахстан</t>
  </si>
  <si>
    <t>.HSI</t>
  </si>
  <si>
    <t>.N225</t>
  </si>
  <si>
    <t>.SSEC</t>
  </si>
  <si>
    <t>Shanghai SE</t>
  </si>
  <si>
    <t>.CDAX</t>
  </si>
  <si>
    <t>.FTSE</t>
  </si>
  <si>
    <t>Изм. за месяц</t>
  </si>
  <si>
    <t>Изм. за год</t>
  </si>
  <si>
    <t>Фондовые рынки …</t>
  </si>
  <si>
    <t>Ежедневный обзор рынка</t>
  </si>
  <si>
    <t xml:space="preserve">NASDAQ </t>
  </si>
  <si>
    <t>DJIA</t>
  </si>
  <si>
    <t>KASE</t>
  </si>
  <si>
    <t>Hartford Insurance Group Inc</t>
  </si>
  <si>
    <t>Updated at 08:06:29</t>
  </si>
  <si>
    <t>POOL.OQ</t>
  </si>
  <si>
    <t>Pool Corp</t>
  </si>
  <si>
    <t>User has no permission.</t>
  </si>
  <si>
    <t>The universe does not support the following fields: [BID].</t>
  </si>
  <si>
    <t>UnitedHealth Group Inc</t>
  </si>
  <si>
    <t>GE Vernova Inc</t>
  </si>
  <si>
    <t>TKO.N</t>
  </si>
  <si>
    <t>TKO Group Holdings Inc</t>
  </si>
  <si>
    <t>WSM.N</t>
  </si>
  <si>
    <t>Williams-Sonoma Inc</t>
  </si>
  <si>
    <t>Homefurnishing Retail</t>
  </si>
  <si>
    <t>EXE.OQ</t>
  </si>
  <si>
    <t>Expand Energy Corp</t>
  </si>
  <si>
    <t>DASH.OQ</t>
  </si>
  <si>
    <t>DoorDash Inc</t>
  </si>
  <si>
    <t>American Water Works Co Inc</t>
  </si>
  <si>
    <t>PPL.N</t>
  </si>
  <si>
    <t>PPL Corp</t>
  </si>
  <si>
    <t>APO.N</t>
  </si>
  <si>
    <t>Apollo Global Management Inc</t>
  </si>
  <si>
    <t>COIN.OQ</t>
  </si>
  <si>
    <t>McKesson Corp</t>
  </si>
  <si>
    <t>SPG.N</t>
  </si>
  <si>
    <t>Simon Property Group Inc</t>
  </si>
  <si>
    <t>KMB.OQ</t>
  </si>
  <si>
    <t>Kimberly-Clark Corp</t>
  </si>
  <si>
    <t>Invalid RIC(s): KAZ.L</t>
  </si>
  <si>
    <t>Invalid RIC(s): GBKZMS.KZ</t>
  </si>
  <si>
    <t>Настоящий материал был подготовлен департаментом аналитики АО "Сентрас Секьюритиз". Настоящая публикация носит исключительно информационный характер и не является предложением АО "Сентрас Секьюритиз"  купить, продать или вступить в какую-либо сделку в отношении каких-либо финансовых инструментов, на которые в настоящей публикации может содержаться ссылка. Настоящий документ содержит информацию, полученную из источников (Bloomberg, KASE), которые Сентрас Секьюритиз рассматривает в качестве достоверных. Однако АО "Сентрас Секьюритиз", его руководство и сотрудники не могут гарантировать абсолютные точность, полноту и достоверность такой информации и не несут ответственности за возможные потери клиента в связи с ее использованием. Оценки и мнения, представленные в настоящем документе, основаны исключительно на заключениях аналитиков Компании. Вознаграждение аналитиков не связано и не зависит от содержания аналитических обзоров, которые они готовят, или от существа даваемых ими рекомендаций. Настоящая информация не предназначена для публичного распространения и не может быть воспроизведена, передана или опубликована, целиком или по частям, без предварительного письменного разрешения АО "Сентрас Секьюритиз".
Сентрас Секьюритиз, 2025 г.</t>
  </si>
  <si>
    <t>DDOG.OQ</t>
  </si>
  <si>
    <t>Datadog Inc</t>
  </si>
  <si>
    <t>TTD.OQ</t>
  </si>
  <si>
    <t>Trade Desk Inc</t>
  </si>
  <si>
    <t>XYZ.N</t>
  </si>
  <si>
    <t>Block Inc</t>
  </si>
  <si>
    <t>PSKY.OQ</t>
  </si>
  <si>
    <t>Paramount Skydance Corp</t>
  </si>
  <si>
    <t>IBKR.OQ</t>
  </si>
  <si>
    <t>Interactive Brokers Group Inc</t>
  </si>
  <si>
    <t>HOOD.OQ</t>
  </si>
  <si>
    <t>Robinhood Markets Inc</t>
  </si>
  <si>
    <t>EME.N</t>
  </si>
  <si>
    <t>EMCOR Group Inc</t>
  </si>
  <si>
    <t>APP.OQ</t>
  </si>
  <si>
    <t>Applovin Corp</t>
  </si>
  <si>
    <t>Slb NV</t>
  </si>
  <si>
    <t>FISV.OQ</t>
  </si>
  <si>
    <t>HUM.N</t>
  </si>
  <si>
    <t>Humana Inc</t>
  </si>
  <si>
    <t>SNDK.OQ</t>
  </si>
  <si>
    <t>Sandisk Corp</t>
  </si>
  <si>
    <t>ARES.N</t>
  </si>
  <si>
    <t>Ares Management Corp</t>
  </si>
  <si>
    <t>WMT.OQ</t>
  </si>
  <si>
    <t>FIX.N</t>
  </si>
  <si>
    <t>Comfort Systems USA Inc</t>
  </si>
  <si>
    <t>D.R. Horton Inc</t>
  </si>
  <si>
    <t>CRH.N</t>
  </si>
  <si>
    <t>CRH PLC</t>
  </si>
  <si>
    <t>CVNA.N</t>
  </si>
  <si>
    <t>Carvana Co</t>
  </si>
  <si>
    <t>Coinbase Global Inc</t>
  </si>
  <si>
    <t>Q.N</t>
  </si>
  <si>
    <t>Qnity Electronics Inc</t>
  </si>
  <si>
    <t>MRSH.N</t>
  </si>
  <si>
    <t>Bunge Global ltd</t>
  </si>
  <si>
    <t>CIEN.N</t>
  </si>
  <si>
    <t>Ciena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</si>
</sst>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 #,##0"/>
    <numFmt numFmtId="166" formatCode="[$$]\ #,##0.00"/>
    <numFmt numFmtId="167" formatCode="0.0%"/>
    <numFmt numFmtId="168" formatCode="#,##0_);\(#,##0\);&quot;-  &quot;;&quot; &quot;@"/>
    <numFmt numFmtId="169" formatCode="[$-F800]dddd\,\ mmmm\ dd\,\ yyyy"/>
    <numFmt numFmtId="170" formatCode="0.00000%"/>
    <numFmt numFmtId="171" formatCode="_-* #,##0_-;\-* #,##0_-;_-* &quot;-&quot;??_-;_-@_-"/>
    <numFmt numFmtId="172" formatCode="#,##0.0000"/>
  </numFmts>
  <fonts count="3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rgb="FF2FB4C8"/>
      <name val="Calibri"/>
      <family val="2"/>
      <charset val="204"/>
      <scheme val="minor"/>
    </font>
    <font>
      <sz val="11"/>
      <color rgb="FFF5475B"/>
      <name val="Calibri"/>
      <family val="2"/>
      <charset val="204"/>
      <scheme val="minor"/>
    </font>
    <font>
      <sz val="11"/>
      <color rgb="FF000000"/>
      <name val="Calibri"/>
      <family val="2"/>
      <charset val="204"/>
      <scheme val="minor"/>
    </font>
    <font>
      <sz val="11"/>
      <color theme="1"/>
      <name val="Calibri"/>
      <family val="2"/>
      <scheme val="minor"/>
    </font>
    <font>
      <sz val="11"/>
      <color rgb="FF3F3F76"/>
      <name val="Calibri"/>
      <family val="2"/>
      <charset val="204"/>
      <scheme val="minor"/>
    </font>
    <font>
      <sz val="11"/>
      <color theme="1"/>
      <name val="Calibri"/>
      <family val="2"/>
      <charset val="204"/>
    </font>
    <font>
      <b/>
      <sz val="11"/>
      <color theme="1"/>
      <name val="Calibri"/>
      <family val="2"/>
      <charset val="204"/>
    </font>
    <font>
      <b/>
      <sz val="35"/>
      <color theme="8" tint="-0.249977111117893"/>
      <name val="Calibri"/>
      <family val="2"/>
      <scheme val="minor"/>
    </font>
    <font>
      <sz val="28"/>
      <color theme="1"/>
      <name val="Calibri"/>
      <family val="2"/>
      <scheme val="minor"/>
    </font>
    <font>
      <b/>
      <sz val="20"/>
      <color theme="8" tint="-0.249977111117893"/>
      <name val="Calibri"/>
      <family val="2"/>
      <charset val="204"/>
    </font>
    <font>
      <sz val="14"/>
      <color theme="1"/>
      <name val="Calibri"/>
      <family val="2"/>
      <charset val="204"/>
    </font>
    <font>
      <sz val="10"/>
      <color theme="1"/>
      <name val="Calibri"/>
      <family val="2"/>
      <scheme val="minor"/>
    </font>
    <font>
      <b/>
      <sz val="10"/>
      <color theme="0"/>
      <name val="Calibri"/>
      <family val="2"/>
      <charset val="204"/>
    </font>
    <font>
      <sz val="10"/>
      <color theme="1"/>
      <name val="Calibri"/>
      <family val="2"/>
      <charset val="204"/>
      <scheme val="minor"/>
    </font>
    <font>
      <b/>
      <sz val="12"/>
      <color theme="1"/>
      <name val="Calibri"/>
      <family val="2"/>
      <charset val="204"/>
      <scheme val="minor"/>
    </font>
    <font>
      <b/>
      <sz val="10"/>
      <color theme="1"/>
      <name val="Calibri"/>
      <family val="2"/>
      <charset val="204"/>
      <scheme val="minor"/>
    </font>
    <font>
      <i/>
      <sz val="10"/>
      <color theme="1"/>
      <name val="Calibri"/>
      <family val="2"/>
      <charset val="204"/>
      <scheme val="minor"/>
    </font>
    <font>
      <i/>
      <sz val="11"/>
      <color theme="1"/>
      <name val="Calibri"/>
      <family val="2"/>
      <charset val="204"/>
      <scheme val="minor"/>
    </font>
    <font>
      <b/>
      <sz val="26"/>
      <color theme="1"/>
      <name val="Calibri"/>
      <family val="2"/>
      <charset val="204"/>
      <scheme val="minor"/>
    </font>
    <font>
      <b/>
      <sz val="48"/>
      <name val="Calibri"/>
      <family val="2"/>
      <charset val="204"/>
      <scheme val="minor"/>
    </font>
    <font>
      <u/>
      <sz val="12.65"/>
      <color theme="10"/>
      <name val="Calibri"/>
      <family val="2"/>
    </font>
    <font>
      <u/>
      <sz val="11"/>
      <color theme="10"/>
      <name val="Calibri"/>
      <family val="2"/>
    </font>
    <font>
      <b/>
      <sz val="20"/>
      <color theme="1"/>
      <name val="Calibri"/>
      <family val="2"/>
      <charset val="204"/>
    </font>
    <font>
      <sz val="20"/>
      <color theme="1"/>
      <name val="Calibri"/>
      <family val="2"/>
      <charset val="204"/>
      <scheme val="minor"/>
    </font>
    <font>
      <b/>
      <sz val="16"/>
      <color theme="1"/>
      <name val="Calibri"/>
      <family val="2"/>
      <scheme val="minor"/>
    </font>
    <font>
      <b/>
      <sz val="16"/>
      <color theme="1"/>
      <name val="Calibri"/>
      <family val="2"/>
    </font>
    <font>
      <sz val="16"/>
      <color theme="1"/>
      <name val="Calibri"/>
      <family val="2"/>
    </font>
    <font>
      <sz val="16"/>
      <color theme="1"/>
      <name val="Calibri"/>
      <family val="2"/>
      <scheme val="minor"/>
    </font>
    <font>
      <sz val="12"/>
      <color theme="1"/>
      <name val="Calibri"/>
      <family val="2"/>
      <scheme val="minor"/>
    </font>
    <font>
      <b/>
      <sz val="10"/>
      <name val="Calibri"/>
      <family val="2"/>
      <charset val="204"/>
    </font>
    <font>
      <sz val="11"/>
      <color rgb="FF39C46E"/>
      <name val="Calibri"/>
      <family val="2"/>
      <charset val="204"/>
      <scheme val="minor"/>
    </font>
  </fonts>
  <fills count="10">
    <fill>
      <patternFill patternType="none"/>
    </fill>
    <fill>
      <patternFill patternType="gray125"/>
    </fill>
    <fill>
      <patternFill patternType="solid">
        <fgColor theme="7" tint="0.59999389629810485"/>
        <bgColor indexed="64"/>
      </patternFill>
    </fill>
    <fill>
      <patternFill patternType="solid">
        <fgColor rgb="FFFFCC99"/>
      </patternFill>
    </fill>
    <fill>
      <patternFill patternType="solid">
        <fgColor theme="0"/>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right/>
      <top/>
      <bottom style="thin">
        <color theme="4" tint="0.3999755851924192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43" fontId="8" fillId="0" borderId="0" applyFont="0" applyFill="0" applyBorder="0" applyAlignment="0" applyProtection="0"/>
    <xf numFmtId="9" fontId="8" fillId="0" borderId="0" applyFont="0" applyFill="0" applyBorder="0" applyAlignment="0" applyProtection="0"/>
    <xf numFmtId="0" fontId="9" fillId="3" borderId="1" applyNumberFormat="0" applyAlignment="0" applyProtection="0"/>
    <xf numFmtId="168" fontId="10" fillId="0" borderId="0" applyFont="0" applyFill="0" applyBorder="0" applyProtection="0">
      <alignment vertical="top"/>
    </xf>
    <xf numFmtId="0" fontId="25" fillId="0" borderId="0" applyNumberFormat="0" applyFill="0" applyBorder="0" applyAlignment="0" applyProtection="0">
      <alignment vertical="top"/>
      <protection locked="0"/>
    </xf>
    <xf numFmtId="43" fontId="8" fillId="0" borderId="0" applyFont="0" applyFill="0" applyBorder="0" applyAlignment="0" applyProtection="0"/>
    <xf numFmtId="0" fontId="25" fillId="0" borderId="0" applyNumberFormat="0" applyFill="0" applyBorder="0" applyAlignment="0" applyProtection="0">
      <alignment vertical="top"/>
      <protection locked="0"/>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122">
    <xf numFmtId="0" fontId="0" fillId="0" borderId="0" xfId="0"/>
    <xf numFmtId="0" fontId="4" fillId="0" borderId="0" xfId="0" applyFont="1" applyAlignment="1">
      <alignment wrapText="1"/>
    </xf>
    <xf numFmtId="0" fontId="0" fillId="0" borderId="0" xfId="0" applyAlignment="1">
      <alignment wrapText="1"/>
    </xf>
    <xf numFmtId="0" fontId="3" fillId="0" borderId="0" xfId="0" applyFont="1"/>
    <xf numFmtId="4" fontId="3" fillId="0" borderId="0" xfId="0" applyNumberFormat="1" applyFont="1"/>
    <xf numFmtId="168" fontId="11" fillId="4" borderId="3" xfId="0" applyNumberFormat="1" applyFont="1" applyFill="1" applyBorder="1" applyAlignment="1">
      <alignment horizontal="center" vertical="center" wrapText="1"/>
    </xf>
    <xf numFmtId="168" fontId="11" fillId="4" borderId="4" xfId="0" applyNumberFormat="1" applyFont="1" applyFill="1" applyBorder="1" applyAlignment="1">
      <alignment horizontal="center" vertical="center" wrapText="1"/>
    </xf>
    <xf numFmtId="14" fontId="4" fillId="5" borderId="5" xfId="0" applyNumberFormat="1" applyFont="1" applyFill="1" applyBorder="1" applyAlignment="1">
      <alignment horizontal="center" vertical="center"/>
    </xf>
    <xf numFmtId="14" fontId="4" fillId="0" borderId="5" xfId="0" applyNumberFormat="1" applyFont="1" applyBorder="1" applyAlignment="1">
      <alignment horizontal="center" vertical="center"/>
    </xf>
    <xf numFmtId="14" fontId="11" fillId="0" borderId="6" xfId="0" applyNumberFormat="1" applyFont="1" applyBorder="1" applyAlignment="1">
      <alignment horizontal="center" vertical="center"/>
    </xf>
    <xf numFmtId="14" fontId="11" fillId="0" borderId="7" xfId="0" applyNumberFormat="1" applyFont="1" applyBorder="1" applyAlignment="1">
      <alignment horizontal="center" vertical="center"/>
    </xf>
    <xf numFmtId="14" fontId="0" fillId="0" borderId="0" xfId="0" applyNumberFormat="1"/>
    <xf numFmtId="0" fontId="0" fillId="0" borderId="0" xfId="0" applyAlignment="1">
      <alignment horizontal="right"/>
    </xf>
    <xf numFmtId="2" fontId="0" fillId="0" borderId="0" xfId="0" applyNumberFormat="1"/>
    <xf numFmtId="0" fontId="0" fillId="4" borderId="0" xfId="0" applyFill="1"/>
    <xf numFmtId="0" fontId="13" fillId="4" borderId="0" xfId="0" applyFont="1" applyFill="1"/>
    <xf numFmtId="0" fontId="13" fillId="4" borderId="0" xfId="0" applyFont="1" applyFill="1" applyAlignment="1">
      <alignment vertical="center"/>
    </xf>
    <xf numFmtId="0" fontId="0" fillId="4" borderId="0" xfId="0" applyFill="1" applyAlignment="1">
      <alignment vertical="center"/>
    </xf>
    <xf numFmtId="169" fontId="4" fillId="4" borderId="0" xfId="0" applyNumberFormat="1" applyFont="1" applyFill="1" applyAlignment="1">
      <alignment horizontal="center"/>
    </xf>
    <xf numFmtId="9" fontId="0" fillId="4" borderId="0" xfId="2" applyFont="1" applyFill="1"/>
    <xf numFmtId="43" fontId="0" fillId="4" borderId="0" xfId="1" applyFont="1" applyFill="1"/>
    <xf numFmtId="167" fontId="0" fillId="4" borderId="0" xfId="2" applyNumberFormat="1" applyFont="1" applyFill="1"/>
    <xf numFmtId="10" fontId="0" fillId="4" borderId="0" xfId="2" applyNumberFormat="1" applyFont="1" applyFill="1"/>
    <xf numFmtId="168" fontId="15" fillId="4" borderId="0" xfId="4" applyFont="1" applyFill="1">
      <alignment vertical="top"/>
    </xf>
    <xf numFmtId="0" fontId="16" fillId="4" borderId="0" xfId="0" applyFont="1" applyFill="1" applyAlignment="1">
      <alignment vertical="center"/>
    </xf>
    <xf numFmtId="168" fontId="17" fillId="6" borderId="0" xfId="4" applyFont="1" applyFill="1" applyAlignment="1">
      <alignment horizontal="center" vertical="center" wrapText="1"/>
    </xf>
    <xf numFmtId="0" fontId="0" fillId="7" borderId="0" xfId="0" applyFill="1"/>
    <xf numFmtId="3" fontId="18" fillId="4" borderId="0" xfId="0" applyNumberFormat="1" applyFont="1" applyFill="1" applyAlignment="1">
      <alignment horizontal="center"/>
    </xf>
    <xf numFmtId="167" fontId="18" fillId="4" borderId="0" xfId="2" applyNumberFormat="1" applyFont="1" applyFill="1" applyAlignment="1">
      <alignment horizontal="center"/>
    </xf>
    <xf numFmtId="168" fontId="19" fillId="4" borderId="0" xfId="0" applyNumberFormat="1" applyFont="1" applyFill="1"/>
    <xf numFmtId="10" fontId="18" fillId="4" borderId="0" xfId="2" applyNumberFormat="1" applyFont="1" applyFill="1" applyAlignment="1">
      <alignment horizontal="center"/>
    </xf>
    <xf numFmtId="0" fontId="0" fillId="4" borderId="0" xfId="0" applyFill="1" applyAlignment="1">
      <alignment vertical="top" wrapText="1"/>
    </xf>
    <xf numFmtId="10" fontId="4" fillId="4" borderId="0" xfId="2" applyNumberFormat="1" applyFont="1" applyFill="1" applyAlignment="1">
      <alignment horizontal="center"/>
    </xf>
    <xf numFmtId="168" fontId="20" fillId="4" borderId="0" xfId="0" applyNumberFormat="1" applyFont="1" applyFill="1" applyAlignment="1">
      <alignment vertical="center"/>
    </xf>
    <xf numFmtId="168" fontId="18" fillId="0" borderId="0" xfId="0" applyNumberFormat="1" applyFont="1" applyAlignment="1">
      <alignment horizontal="center"/>
    </xf>
    <xf numFmtId="0" fontId="18" fillId="4" borderId="0" xfId="2" applyNumberFormat="1" applyFont="1" applyFill="1" applyAlignment="1">
      <alignment horizontal="center"/>
    </xf>
    <xf numFmtId="168" fontId="0" fillId="4" borderId="0" xfId="0" applyNumberFormat="1" applyFill="1" applyAlignment="1">
      <alignment vertical="top"/>
    </xf>
    <xf numFmtId="1" fontId="18" fillId="4" borderId="0" xfId="0" applyNumberFormat="1" applyFont="1" applyFill="1" applyAlignment="1">
      <alignment horizontal="center" vertical="center"/>
    </xf>
    <xf numFmtId="0" fontId="21" fillId="4" borderId="0" xfId="0" applyFont="1" applyFill="1"/>
    <xf numFmtId="0" fontId="22" fillId="4" borderId="0" xfId="0" applyFont="1" applyFill="1" applyAlignment="1">
      <alignment horizontal="left"/>
    </xf>
    <xf numFmtId="0" fontId="23" fillId="4" borderId="0" xfId="0" applyFont="1" applyFill="1" applyAlignment="1">
      <alignment vertical="center"/>
    </xf>
    <xf numFmtId="169" fontId="19" fillId="4" borderId="0" xfId="0" applyNumberFormat="1" applyFont="1" applyFill="1" applyAlignment="1">
      <alignment horizontal="center"/>
    </xf>
    <xf numFmtId="168" fontId="11" fillId="0" borderId="0" xfId="4" applyFont="1" applyAlignment="1"/>
    <xf numFmtId="0" fontId="4" fillId="4" borderId="0" xfId="0" applyFont="1" applyFill="1" applyAlignment="1">
      <alignment horizontal="center"/>
    </xf>
    <xf numFmtId="168" fontId="0" fillId="4" borderId="0" xfId="0" applyNumberFormat="1" applyFill="1" applyAlignment="1">
      <alignment horizontal="left"/>
    </xf>
    <xf numFmtId="0" fontId="0" fillId="4" borderId="0" xfId="0" applyFill="1" applyAlignment="1">
      <alignment horizontal="center"/>
    </xf>
    <xf numFmtId="0" fontId="26" fillId="4" borderId="0" xfId="5" applyFont="1" applyFill="1" applyAlignment="1" applyProtection="1">
      <alignment horizontal="center"/>
    </xf>
    <xf numFmtId="0" fontId="4" fillId="4" borderId="0" xfId="0" applyFont="1" applyFill="1"/>
    <xf numFmtId="0" fontId="26" fillId="4" borderId="0" xfId="5" applyFont="1" applyFill="1" applyAlignment="1" applyProtection="1"/>
    <xf numFmtId="168" fontId="27" fillId="4" borderId="0" xfId="4" applyFont="1" applyFill="1">
      <alignment vertical="top"/>
    </xf>
    <xf numFmtId="0" fontId="28" fillId="4" borderId="0" xfId="0" applyFont="1" applyFill="1" applyAlignment="1">
      <alignment vertical="top"/>
    </xf>
    <xf numFmtId="0" fontId="29" fillId="4" borderId="0" xfId="0" applyFont="1" applyFill="1" applyAlignment="1">
      <alignment horizontal="center" vertical="center" wrapText="1"/>
    </xf>
    <xf numFmtId="168" fontId="31" fillId="4" borderId="0" xfId="4" applyFont="1" applyFill="1">
      <alignment vertical="top"/>
    </xf>
    <xf numFmtId="0" fontId="32" fillId="4" borderId="0" xfId="0" applyFont="1" applyFill="1" applyAlignment="1">
      <alignment vertical="top"/>
    </xf>
    <xf numFmtId="0" fontId="32" fillId="4" borderId="0" xfId="0" applyFont="1" applyFill="1"/>
    <xf numFmtId="0" fontId="32" fillId="0" borderId="0" xfId="0" applyFont="1"/>
    <xf numFmtId="168" fontId="30" fillId="4" borderId="0" xfId="4" applyFont="1" applyFill="1">
      <alignment vertical="top"/>
    </xf>
    <xf numFmtId="168" fontId="30" fillId="4" borderId="0" xfId="4" applyFont="1" applyFill="1" applyAlignment="1">
      <alignment horizontal="center" vertical="center"/>
    </xf>
    <xf numFmtId="0" fontId="29" fillId="4" borderId="0" xfId="0" applyFont="1" applyFill="1" applyAlignment="1">
      <alignment vertical="center" wrapText="1"/>
    </xf>
    <xf numFmtId="0" fontId="33" fillId="0" borderId="0" xfId="0" applyFont="1" applyAlignment="1">
      <alignment vertical="center" wrapText="1"/>
    </xf>
    <xf numFmtId="168" fontId="30" fillId="0" borderId="0" xfId="4" applyFont="1" applyAlignment="1">
      <alignment horizontal="center"/>
    </xf>
    <xf numFmtId="4" fontId="0" fillId="5" borderId="0" xfId="0" applyNumberFormat="1" applyFill="1"/>
    <xf numFmtId="0" fontId="2" fillId="0" borderId="2" xfId="0" applyFont="1" applyBorder="1" applyAlignment="1">
      <alignment horizontal="left"/>
    </xf>
    <xf numFmtId="9" fontId="18" fillId="4" borderId="0" xfId="2" applyFont="1" applyFill="1" applyAlignment="1">
      <alignment horizontal="center"/>
    </xf>
    <xf numFmtId="9" fontId="18" fillId="4" borderId="0" xfId="2" applyFont="1" applyFill="1" applyBorder="1"/>
    <xf numFmtId="168" fontId="11" fillId="0" borderId="0" xfId="4" applyFont="1" applyAlignment="1">
      <alignment horizontal="center"/>
    </xf>
    <xf numFmtId="0" fontId="24" fillId="4" borderId="0" xfId="0" applyFont="1" applyFill="1" applyAlignment="1">
      <alignment horizontal="center" vertical="center"/>
    </xf>
    <xf numFmtId="0" fontId="33" fillId="4" borderId="0" xfId="0" applyFont="1" applyFill="1" applyAlignment="1">
      <alignment horizontal="center" vertical="center" wrapText="1"/>
    </xf>
    <xf numFmtId="168" fontId="11" fillId="4" borderId="0" xfId="4" applyFont="1" applyFill="1" applyAlignment="1">
      <alignment horizontal="center"/>
    </xf>
    <xf numFmtId="3" fontId="18" fillId="0" borderId="0" xfId="0" applyNumberFormat="1" applyFont="1"/>
    <xf numFmtId="167" fontId="18" fillId="0" borderId="0" xfId="0" applyNumberFormat="1" applyFont="1"/>
    <xf numFmtId="4" fontId="0" fillId="0" borderId="0" xfId="0" applyNumberFormat="1"/>
    <xf numFmtId="0" fontId="0" fillId="5" borderId="0" xfId="0" applyFill="1"/>
    <xf numFmtId="4" fontId="18" fillId="4" borderId="0" xfId="0" applyNumberFormat="1" applyFont="1" applyFill="1" applyAlignment="1">
      <alignment horizontal="center"/>
    </xf>
    <xf numFmtId="0" fontId="9" fillId="3" borderId="1" xfId="3"/>
    <xf numFmtId="0" fontId="0" fillId="0" borderId="0" xfId="0" quotePrefix="1"/>
    <xf numFmtId="168" fontId="18" fillId="4" borderId="0" xfId="0" applyNumberFormat="1" applyFont="1" applyFill="1" applyAlignment="1">
      <alignment horizontal="center"/>
    </xf>
    <xf numFmtId="170" fontId="0" fillId="0" borderId="0" xfId="2" applyNumberFormat="1" applyFont="1"/>
    <xf numFmtId="171" fontId="0" fillId="0" borderId="0" xfId="1" applyNumberFormat="1" applyFont="1"/>
    <xf numFmtId="167" fontId="0" fillId="0" borderId="0" xfId="2" applyNumberFormat="1" applyFont="1"/>
    <xf numFmtId="0" fontId="24" fillId="4" borderId="0" xfId="0" applyFont="1" applyFill="1" applyAlignment="1">
      <alignment horizontal="left" vertical="center"/>
    </xf>
    <xf numFmtId="0" fontId="2" fillId="0" borderId="0" xfId="0" applyFont="1" applyAlignment="1">
      <alignment horizontal="left"/>
    </xf>
    <xf numFmtId="168" fontId="20" fillId="8" borderId="0" xfId="0" applyNumberFormat="1" applyFont="1" applyFill="1" applyAlignment="1">
      <alignment horizontal="left"/>
    </xf>
    <xf numFmtId="168" fontId="18" fillId="8" borderId="0" xfId="0" applyNumberFormat="1" applyFont="1" applyFill="1" applyAlignment="1">
      <alignment horizontal="center"/>
    </xf>
    <xf numFmtId="3" fontId="18" fillId="8" borderId="0" xfId="0" applyNumberFormat="1" applyFont="1" applyFill="1" applyAlignment="1">
      <alignment horizontal="center"/>
    </xf>
    <xf numFmtId="10" fontId="18" fillId="8" borderId="0" xfId="2" applyNumberFormat="1" applyFont="1" applyFill="1" applyAlignment="1">
      <alignment horizontal="center"/>
    </xf>
    <xf numFmtId="167" fontId="18" fillId="8" borderId="0" xfId="2" applyNumberFormat="1" applyFont="1" applyFill="1" applyAlignment="1">
      <alignment horizontal="center"/>
    </xf>
    <xf numFmtId="168" fontId="34" fillId="8" borderId="0" xfId="4" applyFont="1" applyFill="1" applyAlignment="1">
      <alignment horizontal="left" vertical="center" wrapText="1"/>
    </xf>
    <xf numFmtId="168" fontId="17" fillId="8" borderId="0" xfId="4" applyFont="1" applyFill="1" applyAlignment="1">
      <alignment horizontal="center" vertical="center" wrapText="1"/>
    </xf>
    <xf numFmtId="9" fontId="18" fillId="8" borderId="0" xfId="2" applyFont="1" applyFill="1" applyAlignment="1">
      <alignment horizontal="center"/>
    </xf>
    <xf numFmtId="172" fontId="18" fillId="4" borderId="0" xfId="0" applyNumberFormat="1" applyFont="1" applyFill="1" applyAlignment="1">
      <alignment horizontal="center"/>
    </xf>
    <xf numFmtId="0" fontId="0" fillId="9" borderId="0" xfId="0" applyFill="1"/>
    <xf numFmtId="14" fontId="0" fillId="0" borderId="0" xfId="0" quotePrefix="1" applyNumberFormat="1"/>
    <xf numFmtId="0" fontId="0" fillId="0" borderId="0" xfId="0" applyAlignment="1">
      <alignment horizontal="left"/>
    </xf>
    <xf numFmtId="167" fontId="0" fillId="0" borderId="0" xfId="0" applyNumberFormat="1"/>
    <xf numFmtId="0" fontId="0" fillId="0" borderId="0" xfId="0" pivotButton="1" applyAlignment="1">
      <alignment wrapText="1"/>
    </xf>
    <xf numFmtId="3" fontId="0" fillId="0" borderId="0" xfId="0" applyNumberFormat="1"/>
    <xf numFmtId="0" fontId="0" fillId="2" borderId="0" xfId="0" applyFill="1" applyAlignment="1">
      <alignment wrapText="1"/>
    </xf>
    <xf numFmtId="164" fontId="6" fillId="0" borderId="0" xfId="0" applyNumberFormat="1" applyFont="1"/>
    <xf numFmtId="164" fontId="5" fillId="0" borderId="0" xfId="0" applyNumberFormat="1" applyFont="1"/>
    <xf numFmtId="164" fontId="35" fillId="0" borderId="0" xfId="0" applyNumberFormat="1" applyFont="1"/>
    <xf numFmtId="164" fontId="7" fillId="0" borderId="0" xfId="0" applyNumberFormat="1" applyFont="1"/>
    <xf numFmtId="0" fontId="1" fillId="0" borderId="0" xfId="0" applyFont="1"/>
    <xf numFmtId="165" fontId="1" fillId="0" borderId="0" xfId="0" applyNumberFormat="1" applyFont="1"/>
    <xf numFmtId="166" fontId="1" fillId="0" borderId="0" xfId="0" applyNumberFormat="1" applyFont="1"/>
    <xf numFmtId="3" fontId="1" fillId="0" borderId="0" xfId="0" applyNumberFormat="1" applyFont="1"/>
    <xf numFmtId="0" fontId="12" fillId="4" borderId="0" xfId="0" applyFont="1" applyFill="1"/>
    <xf numFmtId="169" fontId="14" fillId="4" borderId="0" xfId="4" applyNumberFormat="1" applyFont="1" applyFill="1" applyAlignment="1">
      <alignment horizontal="left" vertical="center" wrapText="1"/>
    </xf>
    <xf numFmtId="0" fontId="4" fillId="4" borderId="0" xfId="0" applyFont="1" applyFill="1" applyAlignment="1">
      <alignment horizontal="center"/>
    </xf>
    <xf numFmtId="168" fontId="17" fillId="6" borderId="0" xfId="4" applyFont="1" applyFill="1" applyAlignment="1">
      <alignment horizontal="center" vertical="center" wrapText="1"/>
    </xf>
    <xf numFmtId="168" fontId="18" fillId="4" borderId="0" xfId="0" applyNumberFormat="1" applyFont="1" applyFill="1" applyAlignment="1">
      <alignment horizontal="center"/>
    </xf>
    <xf numFmtId="168" fontId="18" fillId="8" borderId="0" xfId="0" applyNumberFormat="1" applyFont="1" applyFill="1" applyAlignment="1">
      <alignment horizontal="center"/>
    </xf>
    <xf numFmtId="168" fontId="30" fillId="4" borderId="0" xfId="4" applyFont="1" applyFill="1" applyAlignment="1">
      <alignment horizontal="center" vertical="center" wrapText="1"/>
    </xf>
    <xf numFmtId="0" fontId="26" fillId="4" borderId="0" xfId="5" applyFont="1" applyFill="1" applyAlignment="1" applyProtection="1">
      <alignment horizontal="center"/>
    </xf>
    <xf numFmtId="0" fontId="29" fillId="4" borderId="0" xfId="0" applyFont="1" applyFill="1" applyAlignment="1">
      <alignment horizontal="center" vertical="center" wrapText="1"/>
    </xf>
    <xf numFmtId="0" fontId="29" fillId="4" borderId="0" xfId="0" applyFont="1" applyFill="1" applyAlignment="1">
      <alignment horizontal="center" vertical="center"/>
    </xf>
    <xf numFmtId="168" fontId="30" fillId="0" borderId="0" xfId="4" applyFont="1" applyAlignment="1">
      <alignment horizontal="center" vertical="center"/>
    </xf>
    <xf numFmtId="0" fontId="0" fillId="4" borderId="0" xfId="0" applyFill="1" applyAlignment="1">
      <alignment horizontal="center"/>
    </xf>
    <xf numFmtId="0" fontId="33" fillId="4" borderId="0" xfId="0" applyFont="1" applyFill="1" applyAlignment="1">
      <alignment horizontal="center" vertical="center" wrapText="1"/>
    </xf>
    <xf numFmtId="168" fontId="11" fillId="4" borderId="0" xfId="4" applyFont="1" applyFill="1" applyAlignment="1">
      <alignment horizontal="center"/>
    </xf>
    <xf numFmtId="169" fontId="19" fillId="4" borderId="0" xfId="0" applyNumberFormat="1" applyFont="1" applyFill="1" applyAlignment="1">
      <alignment horizontal="center"/>
    </xf>
    <xf numFmtId="168" fontId="11" fillId="0" borderId="0" xfId="4" applyFont="1" applyAlignment="1">
      <alignment horizontal="center"/>
    </xf>
  </cellXfs>
  <cellStyles count="36">
    <cellStyle name="Normal 2" xfId="4" xr:uid="{00000000-0005-0000-0000-000000000000}"/>
    <cellStyle name="Ввод " xfId="3" builtinId="20"/>
    <cellStyle name="Гиперссылка" xfId="5" builtinId="8"/>
    <cellStyle name="Гиперссылка 2" xfId="7" xr:uid="{00000000-0005-0000-0000-000003000000}"/>
    <cellStyle name="Обычный" xfId="0" builtinId="0"/>
    <cellStyle name="Процентный" xfId="2" builtinId="5"/>
    <cellStyle name="Финансовый" xfId="1" builtinId="3"/>
    <cellStyle name="Финансовый 2" xfId="6" xr:uid="{00000000-0005-0000-0000-000007000000}"/>
    <cellStyle name="Финансовый 2 10" xfId="16" xr:uid="{00000000-0005-0000-0000-000008000000}"/>
    <cellStyle name="Финансовый 2 11" xfId="17" xr:uid="{00000000-0005-0000-0000-000009000000}"/>
    <cellStyle name="Финансовый 2 12" xfId="18" xr:uid="{00000000-0005-0000-0000-00000A000000}"/>
    <cellStyle name="Финансовый 2 13" xfId="19" xr:uid="{00000000-0005-0000-0000-00000B000000}"/>
    <cellStyle name="Финансовый 2 14" xfId="20" xr:uid="{00000000-0005-0000-0000-00000C000000}"/>
    <cellStyle name="Финансовый 2 15" xfId="21" xr:uid="{00000000-0005-0000-0000-00000D000000}"/>
    <cellStyle name="Финансовый 2 16" xfId="22" xr:uid="{00000000-0005-0000-0000-00000E000000}"/>
    <cellStyle name="Финансовый 2 17" xfId="23" xr:uid="{00000000-0005-0000-0000-00000F000000}"/>
    <cellStyle name="Финансовый 2 18" xfId="24" xr:uid="{00000000-0005-0000-0000-000010000000}"/>
    <cellStyle name="Финансовый 2 19" xfId="25" xr:uid="{00000000-0005-0000-0000-000011000000}"/>
    <cellStyle name="Финансовый 2 2" xfId="8" xr:uid="{00000000-0005-0000-0000-000012000000}"/>
    <cellStyle name="Финансовый 2 20" xfId="26" xr:uid="{00000000-0005-0000-0000-000013000000}"/>
    <cellStyle name="Финансовый 2 21" xfId="27" xr:uid="{00000000-0005-0000-0000-000014000000}"/>
    <cellStyle name="Финансовый 2 22" xfId="28" xr:uid="{00000000-0005-0000-0000-000015000000}"/>
    <cellStyle name="Финансовый 2 23" xfId="29" xr:uid="{00000000-0005-0000-0000-000016000000}"/>
    <cellStyle name="Финансовый 2 24" xfId="30" xr:uid="{00000000-0005-0000-0000-000017000000}"/>
    <cellStyle name="Финансовый 2 25" xfId="31" xr:uid="{00000000-0005-0000-0000-000018000000}"/>
    <cellStyle name="Финансовый 2 26" xfId="32" xr:uid="{00000000-0005-0000-0000-000019000000}"/>
    <cellStyle name="Финансовый 2 27" xfId="33" xr:uid="{00000000-0005-0000-0000-00001A000000}"/>
    <cellStyle name="Финансовый 2 28" xfId="34" xr:uid="{00000000-0005-0000-0000-00001B000000}"/>
    <cellStyle name="Финансовый 2 29" xfId="35" xr:uid="{00000000-0005-0000-0000-00001C000000}"/>
    <cellStyle name="Финансовый 2 3" xfId="9" xr:uid="{00000000-0005-0000-0000-00001D000000}"/>
    <cellStyle name="Финансовый 2 4" xfId="10" xr:uid="{00000000-0005-0000-0000-00001E000000}"/>
    <cellStyle name="Финансовый 2 5" xfId="11" xr:uid="{00000000-0005-0000-0000-00001F000000}"/>
    <cellStyle name="Финансовый 2 6" xfId="12" xr:uid="{00000000-0005-0000-0000-000020000000}"/>
    <cellStyle name="Финансовый 2 7" xfId="13" xr:uid="{00000000-0005-0000-0000-000021000000}"/>
    <cellStyle name="Финансовый 2 8" xfId="14" xr:uid="{00000000-0005-0000-0000-000022000000}"/>
    <cellStyle name="Финансовый 2 9" xfId="15" xr:uid="{00000000-0005-0000-0000-000023000000}"/>
  </cellStyles>
  <dxfs count="13">
    <dxf>
      <font>
        <b val="0"/>
        <i val="0"/>
        <strike val="0"/>
        <condense val="0"/>
        <extend val="0"/>
        <outline val="0"/>
        <shadow val="0"/>
        <u val="none"/>
        <vertAlign val="baseline"/>
        <sz val="11"/>
        <color theme="1"/>
        <name val="Calibri"/>
        <scheme val="minor"/>
      </font>
      <numFmt numFmtId="4" formatCode="#,##0.00"/>
    </dxf>
    <dxf>
      <font>
        <b val="0"/>
        <i val="0"/>
        <strike val="0"/>
        <condense val="0"/>
        <extend val="0"/>
        <outline val="0"/>
        <shadow val="0"/>
        <u val="none"/>
        <vertAlign val="baseline"/>
        <sz val="11"/>
        <color theme="1"/>
        <name val="Calibri"/>
        <scheme val="minor"/>
      </font>
      <numFmt numFmtId="4" formatCode="#,##0.0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numFmt numFmtId="167" formatCode="0.0%"/>
    </dxf>
    <dxf>
      <numFmt numFmtId="167" formatCode="0.0%"/>
    </dxf>
    <dxf>
      <numFmt numFmtId="167" formatCode="0.0%"/>
    </dxf>
    <dxf>
      <numFmt numFmtId="167" formatCode="0.0%"/>
    </dxf>
    <dxf>
      <fill>
        <patternFill patternType="solid">
          <bgColor theme="7" tint="0.59999389629810485"/>
        </patternFill>
      </fill>
    </dxf>
    <dxf>
      <numFmt numFmtId="3" formatCode="#,##0"/>
    </dxf>
    <dxf>
      <alignment wrapText="1"/>
    </dxf>
    <dxf>
      <alignment wrapText="1"/>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200"/>
            </a:pPr>
            <a:r>
              <a:rPr lang="en-US" sz="1200"/>
              <a:t>S&amp;P 500 </a:t>
            </a:r>
            <a:r>
              <a:rPr lang="ru-RU" sz="1200"/>
              <a:t>(Изменение за 1 неделю, %)</a:t>
            </a:r>
            <a:endParaRPr lang="en-US" sz="1200"/>
          </a:p>
        </c:rich>
      </c:tx>
      <c:layout>
        <c:manualLayout>
          <c:xMode val="edge"/>
          <c:yMode val="edge"/>
          <c:x val="0.23262204458843641"/>
          <c:y val="0"/>
        </c:manualLayout>
      </c:layout>
      <c:overlay val="0"/>
    </c:title>
    <c:autoTitleDeleted val="0"/>
    <c:plotArea>
      <c:layout/>
      <c:barChart>
        <c:barDir val="bar"/>
        <c:grouping val="clustered"/>
        <c:varyColors val="0"/>
        <c:ser>
          <c:idx val="0"/>
          <c:order val="0"/>
          <c:spPr>
            <a:solidFill>
              <a:srgbClr val="00B050"/>
            </a:solidFill>
          </c:spPr>
          <c:invertIfNegative val="0"/>
          <c:dPt>
            <c:idx val="3"/>
            <c:invertIfNegative val="0"/>
            <c:bubble3D val="0"/>
            <c:spPr>
              <a:solidFill>
                <a:srgbClr val="C00000"/>
              </a:solidFill>
            </c:spPr>
            <c:extLst>
              <c:ext xmlns:c16="http://schemas.microsoft.com/office/drawing/2014/chart" uri="{C3380CC4-5D6E-409C-BE32-E72D297353CC}">
                <c16:uniqueId val="{00000001-010C-45EE-B4EF-73CBFAAA4B57}"/>
              </c:ext>
            </c:extLst>
          </c:dPt>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010C-45EE-B4EF-73CBFAAA4B57}"/>
            </c:ext>
          </c:extLst>
        </c:ser>
        <c:dLbls>
          <c:showLegendKey val="0"/>
          <c:showVal val="0"/>
          <c:showCatName val="0"/>
          <c:showSerName val="0"/>
          <c:showPercent val="0"/>
          <c:showBubbleSize val="0"/>
        </c:dLbls>
        <c:gapWidth val="72"/>
        <c:axId val="695717888"/>
        <c:axId val="695719424"/>
      </c:barChart>
      <c:catAx>
        <c:axId val="695717888"/>
        <c:scaling>
          <c:orientation val="minMax"/>
        </c:scaling>
        <c:delete val="0"/>
        <c:axPos val="l"/>
        <c:numFmt formatCode="General" sourceLinked="0"/>
        <c:majorTickMark val="none"/>
        <c:minorTickMark val="none"/>
        <c:tickLblPos val="low"/>
        <c:txPr>
          <a:bodyPr/>
          <a:lstStyle/>
          <a:p>
            <a:pPr>
              <a:defRPr lang="en-US"/>
            </a:pPr>
            <a:endParaRPr lang="ru-RU"/>
          </a:p>
        </c:txPr>
        <c:crossAx val="695719424"/>
        <c:crosses val="autoZero"/>
        <c:auto val="1"/>
        <c:lblAlgn val="ctr"/>
        <c:lblOffset val="100"/>
        <c:noMultiLvlLbl val="0"/>
      </c:catAx>
      <c:valAx>
        <c:axId val="695719424"/>
        <c:scaling>
          <c:orientation val="minMax"/>
        </c:scaling>
        <c:delete val="0"/>
        <c:axPos val="b"/>
        <c:numFmt formatCode="0" sourceLinked="0"/>
        <c:majorTickMark val="out"/>
        <c:minorTickMark val="none"/>
        <c:tickLblPos val="nextTo"/>
        <c:txPr>
          <a:bodyPr/>
          <a:lstStyle/>
          <a:p>
            <a:pPr>
              <a:defRPr lang="en-US"/>
            </a:pPr>
            <a:endParaRPr lang="ru-RU"/>
          </a:p>
        </c:txPr>
        <c:crossAx val="695717888"/>
        <c:crosses val="autoZero"/>
        <c:crossBetween val="between"/>
      </c:valAx>
    </c:plotArea>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ru-RU" b="1"/>
              <a:t>Лидеры</a:t>
            </a:r>
            <a:r>
              <a:rPr lang="ru-RU" b="1" baseline="0"/>
              <a:t> роста и падения </a:t>
            </a:r>
            <a:r>
              <a:rPr lang="en-US" b="1" baseline="0"/>
              <a:t>S&amp;P 500</a:t>
            </a:r>
            <a:endParaRPr lang="ru-RU"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7.9170249851482966E-2"/>
          <c:y val="0.16703915107455472"/>
          <c:w val="0.83479924926122706"/>
          <c:h val="0.7061274992593175"/>
        </c:manualLayout>
      </c:layout>
      <c:barChart>
        <c:barDir val="bar"/>
        <c:grouping val="clustered"/>
        <c:varyColors val="0"/>
        <c:ser>
          <c:idx val="0"/>
          <c:order val="0"/>
          <c:spPr>
            <a:solidFill>
              <a:srgbClr val="C0000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B-358C-4393-ADE0-9A541CAC5510}"/>
              </c:ext>
            </c:extLst>
          </c:dPt>
          <c:dPt>
            <c:idx val="1"/>
            <c:invertIfNegative val="0"/>
            <c:bubble3D val="0"/>
            <c:spPr>
              <a:solidFill>
                <a:srgbClr val="00B050"/>
              </a:solidFill>
              <a:ln>
                <a:noFill/>
              </a:ln>
              <a:effectLst/>
            </c:spPr>
            <c:extLst>
              <c:ext xmlns:c16="http://schemas.microsoft.com/office/drawing/2014/chart" uri="{C3380CC4-5D6E-409C-BE32-E72D297353CC}">
                <c16:uniqueId val="{0000000A-358C-4393-ADE0-9A541CAC5510}"/>
              </c:ext>
            </c:extLst>
          </c:dPt>
          <c:dPt>
            <c:idx val="2"/>
            <c:invertIfNegative val="0"/>
            <c:bubble3D val="0"/>
            <c:spPr>
              <a:solidFill>
                <a:srgbClr val="00B050"/>
              </a:solidFill>
              <a:ln>
                <a:noFill/>
              </a:ln>
              <a:effectLst/>
            </c:spPr>
            <c:extLst>
              <c:ext xmlns:c16="http://schemas.microsoft.com/office/drawing/2014/chart" uri="{C3380CC4-5D6E-409C-BE32-E72D297353CC}">
                <c16:uniqueId val="{00000009-358C-4393-ADE0-9A541CAC5510}"/>
              </c:ext>
            </c:extLst>
          </c:dPt>
          <c:dPt>
            <c:idx val="3"/>
            <c:invertIfNegative val="0"/>
            <c:bubble3D val="0"/>
            <c:spPr>
              <a:solidFill>
                <a:srgbClr val="00B050"/>
              </a:solidFill>
              <a:ln>
                <a:noFill/>
              </a:ln>
              <a:effectLst/>
            </c:spPr>
            <c:extLst>
              <c:ext xmlns:c16="http://schemas.microsoft.com/office/drawing/2014/chart" uri="{C3380CC4-5D6E-409C-BE32-E72D297353CC}">
                <c16:uniqueId val="{00000008-358C-4393-ADE0-9A541CAC5510}"/>
              </c:ext>
            </c:extLst>
          </c:dPt>
          <c:dPt>
            <c:idx val="4"/>
            <c:invertIfNegative val="0"/>
            <c:bubble3D val="0"/>
            <c:spPr>
              <a:solidFill>
                <a:srgbClr val="00B050"/>
              </a:solidFill>
              <a:ln>
                <a:noFill/>
              </a:ln>
              <a:effectLst/>
            </c:spPr>
            <c:extLst>
              <c:ext xmlns:c16="http://schemas.microsoft.com/office/drawing/2014/chart" uri="{C3380CC4-5D6E-409C-BE32-E72D297353CC}">
                <c16:uniqueId val="{00000007-358C-4393-ADE0-9A541CAC5510}"/>
              </c:ext>
            </c:extLst>
          </c:dPt>
          <c:dPt>
            <c:idx val="5"/>
            <c:invertIfNegative val="0"/>
            <c:bubble3D val="0"/>
            <c:spPr>
              <a:solidFill>
                <a:srgbClr val="FF0000"/>
              </a:solidFill>
              <a:ln>
                <a:noFill/>
              </a:ln>
              <a:effectLst/>
            </c:spPr>
            <c:extLst>
              <c:ext xmlns:c16="http://schemas.microsoft.com/office/drawing/2014/chart" uri="{C3380CC4-5D6E-409C-BE32-E72D297353CC}">
                <c16:uniqueId val="{00000005-358C-4393-ADE0-9A541CAC5510}"/>
              </c:ext>
            </c:extLst>
          </c:dPt>
          <c:dPt>
            <c:idx val="6"/>
            <c:invertIfNegative val="0"/>
            <c:bubble3D val="0"/>
            <c:spPr>
              <a:solidFill>
                <a:srgbClr val="FF0000"/>
              </a:solidFill>
              <a:ln>
                <a:noFill/>
              </a:ln>
              <a:effectLst/>
            </c:spPr>
            <c:extLst>
              <c:ext xmlns:c16="http://schemas.microsoft.com/office/drawing/2014/chart" uri="{C3380CC4-5D6E-409C-BE32-E72D297353CC}">
                <c16:uniqueId val="{00000004-358C-4393-ADE0-9A541CAC5510}"/>
              </c:ext>
            </c:extLst>
          </c:dPt>
          <c:dPt>
            <c:idx val="7"/>
            <c:invertIfNegative val="0"/>
            <c:bubble3D val="0"/>
            <c:spPr>
              <a:solidFill>
                <a:srgbClr val="FF0000"/>
              </a:solidFill>
              <a:ln>
                <a:noFill/>
              </a:ln>
              <a:effectLst/>
            </c:spPr>
            <c:extLst>
              <c:ext xmlns:c16="http://schemas.microsoft.com/office/drawing/2014/chart" uri="{C3380CC4-5D6E-409C-BE32-E72D297353CC}">
                <c16:uniqueId val="{00000003-358C-4393-ADE0-9A541CAC5510}"/>
              </c:ext>
            </c:extLst>
          </c:dPt>
          <c:dPt>
            <c:idx val="8"/>
            <c:invertIfNegative val="0"/>
            <c:bubble3D val="0"/>
            <c:spPr>
              <a:solidFill>
                <a:srgbClr val="FF0000"/>
              </a:solidFill>
              <a:ln>
                <a:noFill/>
              </a:ln>
              <a:effectLst/>
            </c:spPr>
            <c:extLst>
              <c:ext xmlns:c16="http://schemas.microsoft.com/office/drawing/2014/chart" uri="{C3380CC4-5D6E-409C-BE32-E72D297353CC}">
                <c16:uniqueId val="{00000002-358C-4393-ADE0-9A541CAC5510}"/>
              </c:ext>
            </c:extLst>
          </c:dPt>
          <c:dPt>
            <c:idx val="9"/>
            <c:invertIfNegative val="0"/>
            <c:bubble3D val="0"/>
            <c:spPr>
              <a:solidFill>
                <a:srgbClr val="FF0000"/>
              </a:solidFill>
              <a:ln>
                <a:noFill/>
              </a:ln>
              <a:effectLst/>
            </c:spPr>
            <c:extLst>
              <c:ext xmlns:c16="http://schemas.microsoft.com/office/drawing/2014/chart" uri="{C3380CC4-5D6E-409C-BE32-E72D297353CC}">
                <c16:uniqueId val="{00000006-358C-4393-ADE0-9A541CAC5510}"/>
              </c:ext>
            </c:extLst>
          </c:dPt>
          <c:dLbls>
            <c:dLbl>
              <c:idx val="0"/>
              <c:layout>
                <c:manualLayout>
                  <c:x val="-0.40123862156600276"/>
                  <c:y val="-9.1603394807385826E-3"/>
                </c:manualLayout>
              </c:layout>
              <c:spPr>
                <a:noFill/>
                <a:ln>
                  <a:noFill/>
                </a:ln>
                <a:effectLst/>
              </c:spPr>
              <c:txPr>
                <a:bodyPr rot="0" spcFirstLastPara="1" vertOverflow="ellipsis" vert="horz" wrap="square" lIns="38100" tIns="19050" rIns="38100" bIns="19050" anchor="ctr" anchorCtr="0">
                  <a:noAutofit/>
                </a:bodyPr>
                <a:lstStyle/>
                <a:p>
                  <a:pPr algn="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0"/>
              <c:showCatName val="1"/>
              <c:showSerName val="0"/>
              <c:showPercent val="0"/>
              <c:showBubbleSize val="0"/>
              <c:extLst>
                <c:ext xmlns:c15="http://schemas.microsoft.com/office/drawing/2012/chart" uri="{CE6537A1-D6FC-4f65-9D91-7224C49458BB}">
                  <c15:layout>
                    <c:manualLayout>
                      <c:w val="0.30196906647335547"/>
                      <c:h val="9.3753189439066256E-2"/>
                    </c:manualLayout>
                  </c15:layout>
                </c:ext>
                <c:ext xmlns:c16="http://schemas.microsoft.com/office/drawing/2014/chart" uri="{C3380CC4-5D6E-409C-BE32-E72D297353CC}">
                  <c16:uniqueId val="{0000000B-358C-4393-ADE0-9A541CAC5510}"/>
                </c:ext>
              </c:extLst>
            </c:dLbl>
            <c:dLbl>
              <c:idx val="1"/>
              <c:layout>
                <c:manualLayout>
                  <c:x val="-0.39746394482233582"/>
                  <c:y val="-8.5459836419418886E-3"/>
                </c:manualLayout>
              </c:layout>
              <c:spPr>
                <a:noFill/>
                <a:ln>
                  <a:noFill/>
                </a:ln>
                <a:effectLst/>
              </c:spPr>
              <c:txPr>
                <a:bodyPr rot="0" spcFirstLastPara="1" vertOverflow="ellipsis" vert="horz" wrap="square" lIns="38100" tIns="19050" rIns="38100" bIns="19050" anchor="ctr" anchorCtr="0">
                  <a:noAutofit/>
                </a:bodyPr>
                <a:lstStyle/>
                <a:p>
                  <a:pPr algn="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extLst>
                <c:ext xmlns:c15="http://schemas.microsoft.com/office/drawing/2012/chart" uri="{CE6537A1-D6FC-4f65-9D91-7224C49458BB}">
                  <c15:layout>
                    <c:manualLayout>
                      <c:w val="0.35149153785277609"/>
                      <c:h val="8.4457248082549799E-2"/>
                    </c:manualLayout>
                  </c15:layout>
                </c:ext>
                <c:ext xmlns:c16="http://schemas.microsoft.com/office/drawing/2014/chart" uri="{C3380CC4-5D6E-409C-BE32-E72D297353CC}">
                  <c16:uniqueId val="{0000000A-358C-4393-ADE0-9A541CAC5510}"/>
                </c:ext>
              </c:extLst>
            </c:dLbl>
            <c:dLbl>
              <c:idx val="2"/>
              <c:layout>
                <c:manualLayout>
                  <c:x val="-0.40112307916220297"/>
                  <c:y val="-2.6768747951094489E-3"/>
                </c:manualLayout>
              </c:layout>
              <c:spPr>
                <a:noFill/>
                <a:ln>
                  <a:noFill/>
                </a:ln>
                <a:effectLst/>
              </c:spPr>
              <c:txPr>
                <a:bodyPr rot="0" spcFirstLastPara="1" vertOverflow="ellipsis" vert="horz" wrap="square" lIns="38100" tIns="19050" rIns="38100" bIns="19050" anchor="ctr" anchorCtr="0">
                  <a:noAutofit/>
                </a:bodyPr>
                <a:lstStyle/>
                <a:p>
                  <a:pPr algn="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extLst>
                <c:ext xmlns:c15="http://schemas.microsoft.com/office/drawing/2012/chart" uri="{CE6537A1-D6FC-4f65-9D91-7224C49458BB}">
                  <c15:layout>
                    <c:manualLayout>
                      <c:w val="0.25380826363470332"/>
                      <c:h val="8.0711606907472991E-2"/>
                    </c:manualLayout>
                  </c15:layout>
                </c:ext>
                <c:ext xmlns:c16="http://schemas.microsoft.com/office/drawing/2014/chart" uri="{C3380CC4-5D6E-409C-BE32-E72D297353CC}">
                  <c16:uniqueId val="{00000009-358C-4393-ADE0-9A541CAC5510}"/>
                </c:ext>
              </c:extLst>
            </c:dLbl>
            <c:dLbl>
              <c:idx val="3"/>
              <c:layout>
                <c:manualLayout>
                  <c:x val="-0.40018080943007944"/>
                  <c:y val="-8.5144273543606031E-3"/>
                </c:manualLayout>
              </c:layout>
              <c:spPr>
                <a:noFill/>
                <a:ln>
                  <a:noFill/>
                </a:ln>
                <a:effectLst/>
              </c:spPr>
              <c:txPr>
                <a:bodyPr rot="0" spcFirstLastPara="1" vertOverflow="ellipsis" vert="horz" wrap="square" lIns="38100" tIns="19050" rIns="38100" bIns="19050" anchor="ctr" anchorCtr="0">
                  <a:noAutofit/>
                </a:bodyPr>
                <a:lstStyle/>
                <a:p>
                  <a:pPr algn="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extLst>
                <c:ext xmlns:c15="http://schemas.microsoft.com/office/drawing/2012/chart" uri="{CE6537A1-D6FC-4f65-9D91-7224C49458BB}">
                  <c15:layout>
                    <c:manualLayout>
                      <c:w val="0.31878140461777771"/>
                      <c:h val="8.2174376078098021E-2"/>
                    </c:manualLayout>
                  </c15:layout>
                </c:ext>
                <c:ext xmlns:c16="http://schemas.microsoft.com/office/drawing/2014/chart" uri="{C3380CC4-5D6E-409C-BE32-E72D297353CC}">
                  <c16:uniqueId val="{00000008-358C-4393-ADE0-9A541CAC5510}"/>
                </c:ext>
              </c:extLst>
            </c:dLbl>
            <c:dLbl>
              <c:idx val="4"/>
              <c:layout>
                <c:manualLayout>
                  <c:x val="-0.40328129930887974"/>
                  <c:y val="-9.9077726923068061E-3"/>
                </c:manualLayout>
              </c:layout>
              <c:spPr>
                <a:noFill/>
                <a:ln>
                  <a:noFill/>
                </a:ln>
                <a:effectLst/>
              </c:spPr>
              <c:txPr>
                <a:bodyPr rot="0" spcFirstLastPara="1" vertOverflow="ellipsis" vert="horz" wrap="square" lIns="38100" tIns="19050" rIns="38100" bIns="19050" anchor="ctr" anchorCtr="0">
                  <a:noAutofit/>
                </a:bodyPr>
                <a:lstStyle/>
                <a:p>
                  <a:pPr algn="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extLst>
                <c:ext xmlns:c15="http://schemas.microsoft.com/office/drawing/2012/chart" uri="{CE6537A1-D6FC-4f65-9D91-7224C49458BB}">
                  <c15:layout>
                    <c:manualLayout>
                      <c:w val="0.34101207798596206"/>
                      <c:h val="7.8342180514226825E-2"/>
                    </c:manualLayout>
                  </c15:layout>
                </c:ext>
                <c:ext xmlns:c16="http://schemas.microsoft.com/office/drawing/2014/chart" uri="{C3380CC4-5D6E-409C-BE32-E72D297353CC}">
                  <c16:uniqueId val="{00000007-358C-4393-ADE0-9A541CAC5510}"/>
                </c:ext>
              </c:extLst>
            </c:dLbl>
            <c:dLbl>
              <c:idx val="5"/>
              <c:layout>
                <c:manualLayout>
                  <c:x val="-0.59961355832818464"/>
                  <c:y val="3.1195644294641236E-4"/>
                </c:manualLayout>
              </c:layout>
              <c:spPr>
                <a:noFill/>
                <a:ln>
                  <a:noFill/>
                </a:ln>
                <a:effectLst/>
              </c:spPr>
              <c:txPr>
                <a:bodyPr rot="0" spcFirstLastPara="1" vertOverflow="ellipsis" vert="horz" wrap="square" lIns="38100" tIns="19050" rIns="38100" bIns="19050" anchor="ctr" anchorCtr="0">
                  <a:noAutofit/>
                </a:bodyPr>
                <a:lstStyle/>
                <a:p>
                  <a:pPr algn="l">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extLst>
                <c:ext xmlns:c15="http://schemas.microsoft.com/office/drawing/2012/chart" uri="{CE6537A1-D6FC-4f65-9D91-7224C49458BB}">
                  <c15:layout>
                    <c:manualLayout>
                      <c:w val="0.28779732270494823"/>
                      <c:h val="9.3775188679551494E-2"/>
                    </c:manualLayout>
                  </c15:layout>
                </c:ext>
                <c:ext xmlns:c16="http://schemas.microsoft.com/office/drawing/2014/chart" uri="{C3380CC4-5D6E-409C-BE32-E72D297353CC}">
                  <c16:uniqueId val="{00000005-358C-4393-ADE0-9A541CAC5510}"/>
                </c:ext>
              </c:extLst>
            </c:dLbl>
            <c:dLbl>
              <c:idx val="6"/>
              <c:layout>
                <c:manualLayout>
                  <c:x val="-0.60285504317664806"/>
                  <c:y val="7.7935014243598211E-4"/>
                </c:manualLayout>
              </c:layout>
              <c:spPr>
                <a:noFill/>
                <a:ln>
                  <a:noFill/>
                </a:ln>
                <a:effectLst/>
              </c:spPr>
              <c:txPr>
                <a:bodyPr rot="0" spcFirstLastPara="1" vertOverflow="ellipsis" vert="horz" wrap="square" lIns="38100" tIns="19050" rIns="38100" bIns="19050" anchor="ctr" anchorCtr="0">
                  <a:noAutofit/>
                </a:bodyPr>
                <a:lstStyle/>
                <a:p>
                  <a:pPr algn="l">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extLst>
                <c:ext xmlns:c15="http://schemas.microsoft.com/office/drawing/2012/chart" uri="{CE6537A1-D6FC-4f65-9D91-7224C49458BB}">
                  <c15:layout>
                    <c:manualLayout>
                      <c:w val="0.27053943345912085"/>
                      <c:h val="7.9586760496432693E-2"/>
                    </c:manualLayout>
                  </c15:layout>
                </c:ext>
                <c:ext xmlns:c16="http://schemas.microsoft.com/office/drawing/2014/chart" uri="{C3380CC4-5D6E-409C-BE32-E72D297353CC}">
                  <c16:uniqueId val="{00000004-358C-4393-ADE0-9A541CAC5510}"/>
                </c:ext>
              </c:extLst>
            </c:dLbl>
            <c:dLbl>
              <c:idx val="7"/>
              <c:layout>
                <c:manualLayout>
                  <c:x val="-0.59939690538782708"/>
                  <c:y val="-9.045294272299385E-3"/>
                </c:manualLayout>
              </c:layout>
              <c:spPr>
                <a:noFill/>
                <a:ln>
                  <a:noFill/>
                </a:ln>
                <a:effectLst/>
              </c:spPr>
              <c:txPr>
                <a:bodyPr rot="0" spcFirstLastPara="1" vertOverflow="ellipsis" vert="horz" wrap="square" lIns="38100" tIns="19050" rIns="38100" bIns="19050" anchor="ctr" anchorCtr="0">
                  <a:noAutofit/>
                </a:bodyPr>
                <a:lstStyle/>
                <a:p>
                  <a:pPr algn="l">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extLst>
                <c:ext xmlns:c15="http://schemas.microsoft.com/office/drawing/2012/chart" uri="{CE6537A1-D6FC-4f65-9D91-7224C49458BB}">
                  <c15:layout>
                    <c:manualLayout>
                      <c:w val="0.29000706024438661"/>
                      <c:h val="8.0349881690969821E-2"/>
                    </c:manualLayout>
                  </c15:layout>
                </c:ext>
                <c:ext xmlns:c16="http://schemas.microsoft.com/office/drawing/2014/chart" uri="{C3380CC4-5D6E-409C-BE32-E72D297353CC}">
                  <c16:uniqueId val="{00000003-358C-4393-ADE0-9A541CAC5510}"/>
                </c:ext>
              </c:extLst>
            </c:dLbl>
            <c:dLbl>
              <c:idx val="8"/>
              <c:layout>
                <c:manualLayout>
                  <c:x val="-0.59646854832558849"/>
                  <c:y val="-1.895000149667006E-3"/>
                </c:manualLayout>
              </c:layout>
              <c:spPr>
                <a:noFill/>
                <a:ln>
                  <a:noFill/>
                </a:ln>
                <a:effectLst/>
              </c:spPr>
              <c:txPr>
                <a:bodyPr rot="0" spcFirstLastPara="1" vertOverflow="ellipsis" vert="horz" wrap="square" lIns="38100" tIns="19050" rIns="38100" bIns="19050" anchor="ctr" anchorCtr="0">
                  <a:noAutofit/>
                </a:bodyPr>
                <a:lstStyle/>
                <a:p>
                  <a:pPr algn="l">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extLst>
                <c:ext xmlns:c15="http://schemas.microsoft.com/office/drawing/2012/chart" uri="{CE6537A1-D6FC-4f65-9D91-7224C49458BB}">
                  <c15:layout>
                    <c:manualLayout>
                      <c:w val="0.3265014914678801"/>
                      <c:h val="7.650650618521268E-2"/>
                    </c:manualLayout>
                  </c15:layout>
                </c:ext>
                <c:ext xmlns:c16="http://schemas.microsoft.com/office/drawing/2014/chart" uri="{C3380CC4-5D6E-409C-BE32-E72D297353CC}">
                  <c16:uniqueId val="{00000002-358C-4393-ADE0-9A541CAC5510}"/>
                </c:ext>
              </c:extLst>
            </c:dLbl>
            <c:dLbl>
              <c:idx val="9"/>
              <c:layout>
                <c:manualLayout>
                  <c:x val="-0.59756020975013446"/>
                  <c:y val="-3.5099607872554643E-3"/>
                </c:manualLayout>
              </c:layout>
              <c:spPr>
                <a:noFill/>
                <a:ln>
                  <a:noFill/>
                </a:ln>
                <a:effectLst/>
              </c:spPr>
              <c:txPr>
                <a:bodyPr rot="0" spcFirstLastPara="1" vertOverflow="ellipsis" vert="horz" wrap="square" lIns="38100" tIns="19050" rIns="38100" bIns="19050" anchor="ctr" anchorCtr="0">
                  <a:noAutofit/>
                </a:bodyPr>
                <a:lstStyle/>
                <a:p>
                  <a:pPr algn="l">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extLst>
                <c:ext xmlns:c15="http://schemas.microsoft.com/office/drawing/2012/chart" uri="{CE6537A1-D6FC-4f65-9D91-7224C49458BB}">
                  <c15:layout>
                    <c:manualLayout>
                      <c:w val="0.40124789294738256"/>
                      <c:h val="4.6473936489995926E-2"/>
                    </c:manualLayout>
                  </c15:layout>
                </c:ext>
                <c:ext xmlns:c16="http://schemas.microsoft.com/office/drawing/2014/chart" uri="{C3380CC4-5D6E-409C-BE32-E72D297353CC}">
                  <c16:uniqueId val="{00000006-358C-4393-ADE0-9A541CAC55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'Min&amp;Max'!$C$3:$C$12</c:f>
              <c:strCache>
                <c:ptCount val="10"/>
                <c:pt idx="0">
                  <c:v>Equinix Inc</c:v>
                </c:pt>
                <c:pt idx="1">
                  <c:v>Akamai Technologies Inc</c:v>
                </c:pt>
                <c:pt idx="2">
                  <c:v>Zebra Technologies Corp</c:v>
                </c:pt>
                <c:pt idx="3">
                  <c:v>Motorola Solutions Inc</c:v>
                </c:pt>
                <c:pt idx="4">
                  <c:v>Exelon Corp</c:v>
                </c:pt>
                <c:pt idx="5">
                  <c:v>Applovin Corp</c:v>
                </c:pt>
                <c:pt idx="6">
                  <c:v>Baxter International Inc</c:v>
                </c:pt>
                <c:pt idx="7">
                  <c:v>Tyler Technologies Inc</c:v>
                </c:pt>
                <c:pt idx="8">
                  <c:v>CH Robinson Worldwide Inc</c:v>
                </c:pt>
                <c:pt idx="9">
                  <c:v>Expeditors International of Washington Inc</c:v>
                </c:pt>
              </c:strCache>
            </c:strRef>
          </c:cat>
          <c:val>
            <c:numRef>
              <c:f>'Min&amp;Max'!$B$3:$B$12</c:f>
              <c:numCache>
                <c:formatCode>0.0%</c:formatCode>
                <c:ptCount val="10"/>
                <c:pt idx="0">
                  <c:v>0.10414745481372201</c:v>
                </c:pt>
                <c:pt idx="1">
                  <c:v>0.103481012658228</c:v>
                </c:pt>
                <c:pt idx="2">
                  <c:v>8.5764074536129192E-2</c:v>
                </c:pt>
                <c:pt idx="3">
                  <c:v>7.672215230451411E-2</c:v>
                </c:pt>
                <c:pt idx="4">
                  <c:v>6.9741282339707403E-2</c:v>
                </c:pt>
                <c:pt idx="5">
                  <c:v>-0.196799544668462</c:v>
                </c:pt>
                <c:pt idx="6">
                  <c:v>-0.15985630893578801</c:v>
                </c:pt>
                <c:pt idx="7">
                  <c:v>-0.153898305084746</c:v>
                </c:pt>
                <c:pt idx="8">
                  <c:v>-0.14541842815667499</c:v>
                </c:pt>
                <c:pt idx="9">
                  <c:v>-0.13175613070603501</c:v>
                </c:pt>
              </c:numCache>
            </c:numRef>
          </c:val>
          <c:extLst>
            <c:ext xmlns:c16="http://schemas.microsoft.com/office/drawing/2014/chart" uri="{C3380CC4-5D6E-409C-BE32-E72D297353CC}">
              <c16:uniqueId val="{00000000-358C-4393-ADE0-9A541CAC5510}"/>
            </c:ext>
          </c:extLst>
        </c:ser>
        <c:ser>
          <c:idx val="1"/>
          <c:order val="1"/>
          <c:spPr>
            <a:solidFill>
              <a:schemeClr val="accent2"/>
            </a:solidFill>
            <a:ln>
              <a:noFill/>
            </a:ln>
            <a:effectLst/>
          </c:spPr>
          <c:invertIfNegative val="0"/>
          <c:cat>
            <c:strRef>
              <c:f>'Min&amp;Max'!$C$3:$C$12</c:f>
              <c:strCache>
                <c:ptCount val="10"/>
                <c:pt idx="0">
                  <c:v>Equinix Inc</c:v>
                </c:pt>
                <c:pt idx="1">
                  <c:v>Akamai Technologies Inc</c:v>
                </c:pt>
                <c:pt idx="2">
                  <c:v>Zebra Technologies Corp</c:v>
                </c:pt>
                <c:pt idx="3">
                  <c:v>Motorola Solutions Inc</c:v>
                </c:pt>
                <c:pt idx="4">
                  <c:v>Exelon Corp</c:v>
                </c:pt>
                <c:pt idx="5">
                  <c:v>Applovin Corp</c:v>
                </c:pt>
                <c:pt idx="6">
                  <c:v>Baxter International Inc</c:v>
                </c:pt>
                <c:pt idx="7">
                  <c:v>Tyler Technologies Inc</c:v>
                </c:pt>
                <c:pt idx="8">
                  <c:v>CH Robinson Worldwide Inc</c:v>
                </c:pt>
                <c:pt idx="9">
                  <c:v>Expeditors International of Washington Inc</c:v>
                </c:pt>
              </c:strCache>
            </c:strRef>
          </c:cat>
          <c:val>
            <c:numRef>
              <c:f>'Min&amp;Max'!$C$3:$C$12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58C-4393-ADE0-9A541CAC5510}"/>
            </c:ext>
          </c:extLst>
        </c:ser>
        <c:dLbls>
          <c:showLegendKey val="0"/>
          <c:showVal val="0"/>
          <c:showCatName val="0"/>
          <c:showSerName val="0"/>
          <c:showPercent val="0"/>
          <c:showBubbleSize val="0"/>
        </c:dLbls>
        <c:gapWidth val="182"/>
        <c:axId val="503975352"/>
        <c:axId val="503972472"/>
      </c:barChart>
      <c:catAx>
        <c:axId val="503975352"/>
        <c:scaling>
          <c:orientation val="minMax"/>
        </c:scaling>
        <c:delete val="1"/>
        <c:axPos val="l"/>
        <c:numFmt formatCode="General" sourceLinked="1"/>
        <c:majorTickMark val="none"/>
        <c:minorTickMark val="none"/>
        <c:tickLblPos val="nextTo"/>
        <c:crossAx val="503972472"/>
        <c:crosses val="autoZero"/>
        <c:auto val="1"/>
        <c:lblAlgn val="ctr"/>
        <c:lblOffset val="100"/>
        <c:noMultiLvlLbl val="0"/>
      </c:catAx>
      <c:valAx>
        <c:axId val="503972472"/>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crossAx val="5039753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S&amp;P 500</a:t>
            </a:r>
            <a:endParaRPr lang="ru-RU"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11973962772924515"/>
          <c:y val="0.16152883041348018"/>
          <c:w val="0.81889156705605315"/>
          <c:h val="0.57108053494627309"/>
        </c:manualLayout>
      </c:layout>
      <c:lineChart>
        <c:grouping val="standard"/>
        <c:varyColors val="0"/>
        <c:ser>
          <c:idx val="0"/>
          <c:order val="0"/>
          <c:spPr>
            <a:ln w="28575" cap="rnd">
              <a:solidFill>
                <a:srgbClr val="0070C0"/>
              </a:solidFill>
              <a:round/>
            </a:ln>
            <a:effectLst/>
          </c:spPr>
          <c:marker>
            <c:symbol val="none"/>
          </c:marker>
          <c:cat>
            <c:numRef>
              <c:f>Лист6!$A$7:$A$576</c:f>
              <c:numCache>
                <c:formatCode>m/d/yyyy</c:formatCode>
                <c:ptCount val="570"/>
                <c:pt idx="0">
                  <c:v>46065</c:v>
                </c:pt>
                <c:pt idx="1">
                  <c:v>46064</c:v>
                </c:pt>
                <c:pt idx="2">
                  <c:v>46063</c:v>
                </c:pt>
                <c:pt idx="3">
                  <c:v>46062</c:v>
                </c:pt>
                <c:pt idx="4">
                  <c:v>46059</c:v>
                </c:pt>
                <c:pt idx="5">
                  <c:v>46058</c:v>
                </c:pt>
                <c:pt idx="6">
                  <c:v>46057</c:v>
                </c:pt>
                <c:pt idx="7">
                  <c:v>46056</c:v>
                </c:pt>
                <c:pt idx="8">
                  <c:v>46055</c:v>
                </c:pt>
                <c:pt idx="9">
                  <c:v>46052</c:v>
                </c:pt>
                <c:pt idx="10">
                  <c:v>46051</c:v>
                </c:pt>
                <c:pt idx="11">
                  <c:v>46050</c:v>
                </c:pt>
                <c:pt idx="12">
                  <c:v>46048</c:v>
                </c:pt>
                <c:pt idx="13">
                  <c:v>46045</c:v>
                </c:pt>
                <c:pt idx="14">
                  <c:v>46038</c:v>
                </c:pt>
                <c:pt idx="15">
                  <c:v>46037</c:v>
                </c:pt>
                <c:pt idx="16">
                  <c:v>46036</c:v>
                </c:pt>
                <c:pt idx="17">
                  <c:v>46035</c:v>
                </c:pt>
                <c:pt idx="18">
                  <c:v>46034</c:v>
                </c:pt>
                <c:pt idx="19">
                  <c:v>46031</c:v>
                </c:pt>
                <c:pt idx="20">
                  <c:v>46030</c:v>
                </c:pt>
                <c:pt idx="21">
                  <c:v>46029</c:v>
                </c:pt>
                <c:pt idx="22">
                  <c:v>46027</c:v>
                </c:pt>
                <c:pt idx="23">
                  <c:v>46024</c:v>
                </c:pt>
                <c:pt idx="24">
                  <c:v>46015</c:v>
                </c:pt>
                <c:pt idx="25">
                  <c:v>46014</c:v>
                </c:pt>
                <c:pt idx="26">
                  <c:v>46013</c:v>
                </c:pt>
                <c:pt idx="27">
                  <c:v>46010</c:v>
                </c:pt>
                <c:pt idx="28">
                  <c:v>46009</c:v>
                </c:pt>
                <c:pt idx="29">
                  <c:v>46008</c:v>
                </c:pt>
                <c:pt idx="30">
                  <c:v>46007</c:v>
                </c:pt>
                <c:pt idx="31">
                  <c:v>46003</c:v>
                </c:pt>
                <c:pt idx="32">
                  <c:v>45995</c:v>
                </c:pt>
                <c:pt idx="33">
                  <c:v>45994</c:v>
                </c:pt>
                <c:pt idx="34">
                  <c:v>45993</c:v>
                </c:pt>
                <c:pt idx="35">
                  <c:v>45992</c:v>
                </c:pt>
                <c:pt idx="36">
                  <c:v>45989</c:v>
                </c:pt>
                <c:pt idx="37">
                  <c:v>45987</c:v>
                </c:pt>
                <c:pt idx="38">
                  <c:v>45986</c:v>
                </c:pt>
                <c:pt idx="39">
                  <c:v>45985</c:v>
                </c:pt>
                <c:pt idx="40">
                  <c:v>45982</c:v>
                </c:pt>
                <c:pt idx="41">
                  <c:v>45981</c:v>
                </c:pt>
                <c:pt idx="42">
                  <c:v>45980</c:v>
                </c:pt>
                <c:pt idx="43">
                  <c:v>45979</c:v>
                </c:pt>
                <c:pt idx="44">
                  <c:v>45978</c:v>
                </c:pt>
                <c:pt idx="45">
                  <c:v>45975</c:v>
                </c:pt>
                <c:pt idx="46">
                  <c:v>45974</c:v>
                </c:pt>
                <c:pt idx="47">
                  <c:v>45973</c:v>
                </c:pt>
                <c:pt idx="48">
                  <c:v>45972</c:v>
                </c:pt>
                <c:pt idx="49">
                  <c:v>45971</c:v>
                </c:pt>
                <c:pt idx="50">
                  <c:v>45968</c:v>
                </c:pt>
                <c:pt idx="51">
                  <c:v>45967</c:v>
                </c:pt>
                <c:pt idx="52">
                  <c:v>45966</c:v>
                </c:pt>
                <c:pt idx="53">
                  <c:v>45965</c:v>
                </c:pt>
                <c:pt idx="54">
                  <c:v>45964</c:v>
                </c:pt>
                <c:pt idx="55">
                  <c:v>45961</c:v>
                </c:pt>
                <c:pt idx="56">
                  <c:v>45960</c:v>
                </c:pt>
                <c:pt idx="57">
                  <c:v>45959</c:v>
                </c:pt>
                <c:pt idx="58">
                  <c:v>45958</c:v>
                </c:pt>
                <c:pt idx="59">
                  <c:v>45957</c:v>
                </c:pt>
                <c:pt idx="60">
                  <c:v>45953</c:v>
                </c:pt>
                <c:pt idx="61">
                  <c:v>45952</c:v>
                </c:pt>
                <c:pt idx="62">
                  <c:v>45951</c:v>
                </c:pt>
                <c:pt idx="63">
                  <c:v>45950</c:v>
                </c:pt>
                <c:pt idx="64">
                  <c:v>45947</c:v>
                </c:pt>
                <c:pt idx="65">
                  <c:v>45946</c:v>
                </c:pt>
                <c:pt idx="66">
                  <c:v>45945</c:v>
                </c:pt>
                <c:pt idx="67">
                  <c:v>45944</c:v>
                </c:pt>
                <c:pt idx="68">
                  <c:v>45943</c:v>
                </c:pt>
                <c:pt idx="69">
                  <c:v>45940</c:v>
                </c:pt>
                <c:pt idx="70">
                  <c:v>45939</c:v>
                </c:pt>
                <c:pt idx="71">
                  <c:v>45938</c:v>
                </c:pt>
                <c:pt idx="72">
                  <c:v>45937</c:v>
                </c:pt>
                <c:pt idx="73">
                  <c:v>45936</c:v>
                </c:pt>
                <c:pt idx="74">
                  <c:v>45933</c:v>
                </c:pt>
                <c:pt idx="75">
                  <c:v>45932</c:v>
                </c:pt>
                <c:pt idx="76">
                  <c:v>45931</c:v>
                </c:pt>
                <c:pt idx="77">
                  <c:v>45930</c:v>
                </c:pt>
                <c:pt idx="78">
                  <c:v>45929</c:v>
                </c:pt>
                <c:pt idx="79">
                  <c:v>45926</c:v>
                </c:pt>
                <c:pt idx="80">
                  <c:v>45925</c:v>
                </c:pt>
                <c:pt idx="81">
                  <c:v>45924</c:v>
                </c:pt>
                <c:pt idx="82">
                  <c:v>45923</c:v>
                </c:pt>
                <c:pt idx="83">
                  <c:v>45922</c:v>
                </c:pt>
                <c:pt idx="84">
                  <c:v>45919</c:v>
                </c:pt>
                <c:pt idx="85">
                  <c:v>45918</c:v>
                </c:pt>
                <c:pt idx="86">
                  <c:v>45917</c:v>
                </c:pt>
                <c:pt idx="87">
                  <c:v>45916</c:v>
                </c:pt>
                <c:pt idx="88">
                  <c:v>45915</c:v>
                </c:pt>
                <c:pt idx="89">
                  <c:v>45912</c:v>
                </c:pt>
                <c:pt idx="90">
                  <c:v>45911</c:v>
                </c:pt>
                <c:pt idx="91">
                  <c:v>45910</c:v>
                </c:pt>
                <c:pt idx="92">
                  <c:v>45909</c:v>
                </c:pt>
                <c:pt idx="93">
                  <c:v>45908</c:v>
                </c:pt>
                <c:pt idx="94">
                  <c:v>45905</c:v>
                </c:pt>
                <c:pt idx="95">
                  <c:v>45904</c:v>
                </c:pt>
                <c:pt idx="96">
                  <c:v>45903</c:v>
                </c:pt>
                <c:pt idx="97">
                  <c:v>45902</c:v>
                </c:pt>
                <c:pt idx="98">
                  <c:v>45898</c:v>
                </c:pt>
                <c:pt idx="99">
                  <c:v>45897</c:v>
                </c:pt>
                <c:pt idx="100">
                  <c:v>45896</c:v>
                </c:pt>
                <c:pt idx="101">
                  <c:v>45895</c:v>
                </c:pt>
                <c:pt idx="102">
                  <c:v>45894</c:v>
                </c:pt>
                <c:pt idx="103">
                  <c:v>45891</c:v>
                </c:pt>
                <c:pt idx="104">
                  <c:v>45890</c:v>
                </c:pt>
                <c:pt idx="105">
                  <c:v>45889</c:v>
                </c:pt>
                <c:pt idx="106">
                  <c:v>45888</c:v>
                </c:pt>
                <c:pt idx="107">
                  <c:v>45887</c:v>
                </c:pt>
                <c:pt idx="108">
                  <c:v>45884</c:v>
                </c:pt>
                <c:pt idx="109">
                  <c:v>45883</c:v>
                </c:pt>
                <c:pt idx="110">
                  <c:v>45882</c:v>
                </c:pt>
                <c:pt idx="111">
                  <c:v>45881</c:v>
                </c:pt>
                <c:pt idx="112">
                  <c:v>45880</c:v>
                </c:pt>
                <c:pt idx="113">
                  <c:v>45877</c:v>
                </c:pt>
                <c:pt idx="114">
                  <c:v>45876</c:v>
                </c:pt>
                <c:pt idx="115">
                  <c:v>45875</c:v>
                </c:pt>
                <c:pt idx="116">
                  <c:v>45874</c:v>
                </c:pt>
                <c:pt idx="117">
                  <c:v>45873</c:v>
                </c:pt>
                <c:pt idx="118">
                  <c:v>45870</c:v>
                </c:pt>
                <c:pt idx="119">
                  <c:v>45869</c:v>
                </c:pt>
                <c:pt idx="120">
                  <c:v>45868</c:v>
                </c:pt>
                <c:pt idx="121">
                  <c:v>45867</c:v>
                </c:pt>
                <c:pt idx="122">
                  <c:v>45866</c:v>
                </c:pt>
                <c:pt idx="123">
                  <c:v>45863</c:v>
                </c:pt>
                <c:pt idx="124">
                  <c:v>45862</c:v>
                </c:pt>
                <c:pt idx="125">
                  <c:v>45861</c:v>
                </c:pt>
                <c:pt idx="126">
                  <c:v>45860</c:v>
                </c:pt>
                <c:pt idx="127">
                  <c:v>45859</c:v>
                </c:pt>
                <c:pt idx="128">
                  <c:v>45856</c:v>
                </c:pt>
                <c:pt idx="129">
                  <c:v>45855</c:v>
                </c:pt>
                <c:pt idx="130">
                  <c:v>45854</c:v>
                </c:pt>
                <c:pt idx="131">
                  <c:v>45853</c:v>
                </c:pt>
                <c:pt idx="132">
                  <c:v>45852</c:v>
                </c:pt>
                <c:pt idx="133">
                  <c:v>45849</c:v>
                </c:pt>
                <c:pt idx="134">
                  <c:v>45848</c:v>
                </c:pt>
                <c:pt idx="135">
                  <c:v>45847</c:v>
                </c:pt>
                <c:pt idx="136">
                  <c:v>45846</c:v>
                </c:pt>
                <c:pt idx="137">
                  <c:v>45845</c:v>
                </c:pt>
                <c:pt idx="138">
                  <c:v>45841</c:v>
                </c:pt>
                <c:pt idx="139">
                  <c:v>45840</c:v>
                </c:pt>
                <c:pt idx="140">
                  <c:v>45839</c:v>
                </c:pt>
                <c:pt idx="141">
                  <c:v>45838</c:v>
                </c:pt>
                <c:pt idx="142">
                  <c:v>45835</c:v>
                </c:pt>
                <c:pt idx="143">
                  <c:v>45834</c:v>
                </c:pt>
                <c:pt idx="144">
                  <c:v>45833</c:v>
                </c:pt>
                <c:pt idx="145">
                  <c:v>45832</c:v>
                </c:pt>
                <c:pt idx="146">
                  <c:v>45831</c:v>
                </c:pt>
                <c:pt idx="147">
                  <c:v>45828</c:v>
                </c:pt>
                <c:pt idx="148">
                  <c:v>45826</c:v>
                </c:pt>
                <c:pt idx="149">
                  <c:v>45825</c:v>
                </c:pt>
                <c:pt idx="150">
                  <c:v>45824</c:v>
                </c:pt>
                <c:pt idx="151">
                  <c:v>45821</c:v>
                </c:pt>
                <c:pt idx="152">
                  <c:v>45820</c:v>
                </c:pt>
                <c:pt idx="153">
                  <c:v>45819</c:v>
                </c:pt>
                <c:pt idx="154">
                  <c:v>45818</c:v>
                </c:pt>
                <c:pt idx="155">
                  <c:v>45817</c:v>
                </c:pt>
                <c:pt idx="156">
                  <c:v>45813</c:v>
                </c:pt>
                <c:pt idx="157">
                  <c:v>45812</c:v>
                </c:pt>
                <c:pt idx="158">
                  <c:v>45811</c:v>
                </c:pt>
                <c:pt idx="159">
                  <c:v>45810</c:v>
                </c:pt>
                <c:pt idx="160">
                  <c:v>45807</c:v>
                </c:pt>
                <c:pt idx="161">
                  <c:v>45806</c:v>
                </c:pt>
                <c:pt idx="162">
                  <c:v>45805</c:v>
                </c:pt>
                <c:pt idx="163">
                  <c:v>45804</c:v>
                </c:pt>
                <c:pt idx="164">
                  <c:v>45800</c:v>
                </c:pt>
                <c:pt idx="165">
                  <c:v>45799</c:v>
                </c:pt>
                <c:pt idx="166">
                  <c:v>45798</c:v>
                </c:pt>
                <c:pt idx="167">
                  <c:v>45797</c:v>
                </c:pt>
                <c:pt idx="168">
                  <c:v>45796</c:v>
                </c:pt>
                <c:pt idx="169">
                  <c:v>45793</c:v>
                </c:pt>
                <c:pt idx="170">
                  <c:v>45792</c:v>
                </c:pt>
                <c:pt idx="171">
                  <c:v>45791</c:v>
                </c:pt>
                <c:pt idx="172">
                  <c:v>45790</c:v>
                </c:pt>
                <c:pt idx="173">
                  <c:v>45789</c:v>
                </c:pt>
                <c:pt idx="174">
                  <c:v>45786</c:v>
                </c:pt>
                <c:pt idx="175">
                  <c:v>45785</c:v>
                </c:pt>
                <c:pt idx="176">
                  <c:v>45784</c:v>
                </c:pt>
                <c:pt idx="177">
                  <c:v>45783</c:v>
                </c:pt>
                <c:pt idx="178">
                  <c:v>45782</c:v>
                </c:pt>
                <c:pt idx="179">
                  <c:v>45779</c:v>
                </c:pt>
                <c:pt idx="180">
                  <c:v>45778</c:v>
                </c:pt>
                <c:pt idx="181">
                  <c:v>45777</c:v>
                </c:pt>
                <c:pt idx="182">
                  <c:v>45776</c:v>
                </c:pt>
                <c:pt idx="183">
                  <c:v>45775</c:v>
                </c:pt>
                <c:pt idx="184">
                  <c:v>45772</c:v>
                </c:pt>
                <c:pt idx="185">
                  <c:v>45771</c:v>
                </c:pt>
                <c:pt idx="186">
                  <c:v>45770</c:v>
                </c:pt>
                <c:pt idx="187">
                  <c:v>45769</c:v>
                </c:pt>
                <c:pt idx="188">
                  <c:v>45768</c:v>
                </c:pt>
                <c:pt idx="189">
                  <c:v>45764</c:v>
                </c:pt>
                <c:pt idx="190">
                  <c:v>45763</c:v>
                </c:pt>
                <c:pt idx="191">
                  <c:v>45762</c:v>
                </c:pt>
                <c:pt idx="192">
                  <c:v>45761</c:v>
                </c:pt>
                <c:pt idx="193">
                  <c:v>45758</c:v>
                </c:pt>
                <c:pt idx="194">
                  <c:v>45757</c:v>
                </c:pt>
                <c:pt idx="195">
                  <c:v>45756</c:v>
                </c:pt>
                <c:pt idx="196">
                  <c:v>45755</c:v>
                </c:pt>
                <c:pt idx="197">
                  <c:v>45754</c:v>
                </c:pt>
                <c:pt idx="198">
                  <c:v>45751</c:v>
                </c:pt>
                <c:pt idx="199">
                  <c:v>45750</c:v>
                </c:pt>
                <c:pt idx="200">
                  <c:v>45749</c:v>
                </c:pt>
                <c:pt idx="201">
                  <c:v>45748</c:v>
                </c:pt>
                <c:pt idx="202">
                  <c:v>45747</c:v>
                </c:pt>
                <c:pt idx="203">
                  <c:v>45744</c:v>
                </c:pt>
                <c:pt idx="204">
                  <c:v>45743</c:v>
                </c:pt>
                <c:pt idx="205">
                  <c:v>45742</c:v>
                </c:pt>
                <c:pt idx="206">
                  <c:v>45741</c:v>
                </c:pt>
                <c:pt idx="207">
                  <c:v>45740</c:v>
                </c:pt>
                <c:pt idx="208">
                  <c:v>45737</c:v>
                </c:pt>
                <c:pt idx="209">
                  <c:v>45736</c:v>
                </c:pt>
                <c:pt idx="210">
                  <c:v>45735</c:v>
                </c:pt>
                <c:pt idx="211">
                  <c:v>45734</c:v>
                </c:pt>
                <c:pt idx="212">
                  <c:v>45733</c:v>
                </c:pt>
                <c:pt idx="213">
                  <c:v>45730</c:v>
                </c:pt>
                <c:pt idx="214">
                  <c:v>45729</c:v>
                </c:pt>
                <c:pt idx="215">
                  <c:v>45728</c:v>
                </c:pt>
                <c:pt idx="216">
                  <c:v>45727</c:v>
                </c:pt>
                <c:pt idx="217">
                  <c:v>45726</c:v>
                </c:pt>
                <c:pt idx="218">
                  <c:v>45723</c:v>
                </c:pt>
                <c:pt idx="219">
                  <c:v>45722</c:v>
                </c:pt>
                <c:pt idx="220">
                  <c:v>45721</c:v>
                </c:pt>
                <c:pt idx="221">
                  <c:v>45720</c:v>
                </c:pt>
                <c:pt idx="222">
                  <c:v>45719</c:v>
                </c:pt>
                <c:pt idx="223">
                  <c:v>45716</c:v>
                </c:pt>
                <c:pt idx="224">
                  <c:v>45715</c:v>
                </c:pt>
                <c:pt idx="225">
                  <c:v>45714</c:v>
                </c:pt>
                <c:pt idx="226">
                  <c:v>45713</c:v>
                </c:pt>
                <c:pt idx="227">
                  <c:v>45712</c:v>
                </c:pt>
                <c:pt idx="228">
                  <c:v>45709</c:v>
                </c:pt>
                <c:pt idx="229">
                  <c:v>45708</c:v>
                </c:pt>
                <c:pt idx="230">
                  <c:v>45707</c:v>
                </c:pt>
                <c:pt idx="231">
                  <c:v>45706</c:v>
                </c:pt>
                <c:pt idx="232">
                  <c:v>45705</c:v>
                </c:pt>
                <c:pt idx="233">
                  <c:v>45704</c:v>
                </c:pt>
                <c:pt idx="234">
                  <c:v>45703</c:v>
                </c:pt>
                <c:pt idx="235">
                  <c:v>45702</c:v>
                </c:pt>
                <c:pt idx="236">
                  <c:v>45701</c:v>
                </c:pt>
                <c:pt idx="237">
                  <c:v>45700</c:v>
                </c:pt>
                <c:pt idx="238">
                  <c:v>45699</c:v>
                </c:pt>
                <c:pt idx="239">
                  <c:v>45698</c:v>
                </c:pt>
                <c:pt idx="240">
                  <c:v>45697</c:v>
                </c:pt>
                <c:pt idx="241">
                  <c:v>45696</c:v>
                </c:pt>
                <c:pt idx="242">
                  <c:v>45695</c:v>
                </c:pt>
                <c:pt idx="243">
                  <c:v>45694</c:v>
                </c:pt>
                <c:pt idx="244">
                  <c:v>45693</c:v>
                </c:pt>
                <c:pt idx="245">
                  <c:v>45692</c:v>
                </c:pt>
                <c:pt idx="246">
                  <c:v>45691</c:v>
                </c:pt>
                <c:pt idx="247">
                  <c:v>45690</c:v>
                </c:pt>
                <c:pt idx="248">
                  <c:v>45689</c:v>
                </c:pt>
                <c:pt idx="249">
                  <c:v>45688</c:v>
                </c:pt>
                <c:pt idx="250">
                  <c:v>45687</c:v>
                </c:pt>
                <c:pt idx="251">
                  <c:v>45686</c:v>
                </c:pt>
                <c:pt idx="252">
                  <c:v>45685</c:v>
                </c:pt>
                <c:pt idx="253">
                  <c:v>45684</c:v>
                </c:pt>
                <c:pt idx="254">
                  <c:v>45683</c:v>
                </c:pt>
                <c:pt idx="255">
                  <c:v>45682</c:v>
                </c:pt>
                <c:pt idx="256">
                  <c:v>45681</c:v>
                </c:pt>
                <c:pt idx="257">
                  <c:v>45680</c:v>
                </c:pt>
                <c:pt idx="258">
                  <c:v>45679</c:v>
                </c:pt>
                <c:pt idx="259">
                  <c:v>45678</c:v>
                </c:pt>
                <c:pt idx="260">
                  <c:v>45677</c:v>
                </c:pt>
                <c:pt idx="261">
                  <c:v>45676</c:v>
                </c:pt>
                <c:pt idx="262">
                  <c:v>45675</c:v>
                </c:pt>
                <c:pt idx="263">
                  <c:v>45674</c:v>
                </c:pt>
                <c:pt idx="264">
                  <c:v>45673</c:v>
                </c:pt>
                <c:pt idx="265">
                  <c:v>45672</c:v>
                </c:pt>
                <c:pt idx="266">
                  <c:v>45671</c:v>
                </c:pt>
                <c:pt idx="267">
                  <c:v>45670</c:v>
                </c:pt>
                <c:pt idx="268">
                  <c:v>45669</c:v>
                </c:pt>
                <c:pt idx="269">
                  <c:v>45668</c:v>
                </c:pt>
                <c:pt idx="270">
                  <c:v>45667</c:v>
                </c:pt>
                <c:pt idx="271">
                  <c:v>45666</c:v>
                </c:pt>
                <c:pt idx="272">
                  <c:v>45665</c:v>
                </c:pt>
                <c:pt idx="273">
                  <c:v>45664</c:v>
                </c:pt>
                <c:pt idx="274">
                  <c:v>45663</c:v>
                </c:pt>
                <c:pt idx="275">
                  <c:v>45662</c:v>
                </c:pt>
                <c:pt idx="276">
                  <c:v>45661</c:v>
                </c:pt>
                <c:pt idx="277">
                  <c:v>45660</c:v>
                </c:pt>
                <c:pt idx="278">
                  <c:v>45659</c:v>
                </c:pt>
                <c:pt idx="279">
                  <c:v>45658</c:v>
                </c:pt>
                <c:pt idx="280">
                  <c:v>45657</c:v>
                </c:pt>
                <c:pt idx="281">
                  <c:v>45656</c:v>
                </c:pt>
                <c:pt idx="282">
                  <c:v>45655</c:v>
                </c:pt>
                <c:pt idx="283">
                  <c:v>45654</c:v>
                </c:pt>
                <c:pt idx="284">
                  <c:v>45653</c:v>
                </c:pt>
                <c:pt idx="285">
                  <c:v>45652</c:v>
                </c:pt>
                <c:pt idx="286">
                  <c:v>45651</c:v>
                </c:pt>
                <c:pt idx="287">
                  <c:v>45650</c:v>
                </c:pt>
                <c:pt idx="288">
                  <c:v>45649</c:v>
                </c:pt>
                <c:pt idx="289">
                  <c:v>45648</c:v>
                </c:pt>
                <c:pt idx="290">
                  <c:v>45647</c:v>
                </c:pt>
                <c:pt idx="291">
                  <c:v>45646</c:v>
                </c:pt>
                <c:pt idx="292">
                  <c:v>45645</c:v>
                </c:pt>
                <c:pt idx="293">
                  <c:v>45644</c:v>
                </c:pt>
                <c:pt idx="294">
                  <c:v>45643</c:v>
                </c:pt>
                <c:pt idx="295">
                  <c:v>45642</c:v>
                </c:pt>
                <c:pt idx="296">
                  <c:v>45641</c:v>
                </c:pt>
                <c:pt idx="297">
                  <c:v>45640</c:v>
                </c:pt>
                <c:pt idx="298">
                  <c:v>45639</c:v>
                </c:pt>
                <c:pt idx="299">
                  <c:v>45638</c:v>
                </c:pt>
                <c:pt idx="300">
                  <c:v>45637</c:v>
                </c:pt>
                <c:pt idx="301">
                  <c:v>45636</c:v>
                </c:pt>
                <c:pt idx="302">
                  <c:v>45635</c:v>
                </c:pt>
                <c:pt idx="303">
                  <c:v>45634</c:v>
                </c:pt>
                <c:pt idx="304">
                  <c:v>45633</c:v>
                </c:pt>
                <c:pt idx="305">
                  <c:v>45632</c:v>
                </c:pt>
                <c:pt idx="306">
                  <c:v>45631</c:v>
                </c:pt>
                <c:pt idx="307">
                  <c:v>45630</c:v>
                </c:pt>
                <c:pt idx="308">
                  <c:v>45629</c:v>
                </c:pt>
                <c:pt idx="309">
                  <c:v>45628</c:v>
                </c:pt>
                <c:pt idx="310">
                  <c:v>45627</c:v>
                </c:pt>
                <c:pt idx="311">
                  <c:v>45626</c:v>
                </c:pt>
                <c:pt idx="312">
                  <c:v>45625</c:v>
                </c:pt>
                <c:pt idx="313">
                  <c:v>45624</c:v>
                </c:pt>
                <c:pt idx="314">
                  <c:v>45623</c:v>
                </c:pt>
                <c:pt idx="315">
                  <c:v>45622</c:v>
                </c:pt>
                <c:pt idx="316">
                  <c:v>45621</c:v>
                </c:pt>
                <c:pt idx="317">
                  <c:v>45620</c:v>
                </c:pt>
                <c:pt idx="318">
                  <c:v>45619</c:v>
                </c:pt>
                <c:pt idx="319">
                  <c:v>45618</c:v>
                </c:pt>
                <c:pt idx="320">
                  <c:v>45617</c:v>
                </c:pt>
                <c:pt idx="321">
                  <c:v>45616</c:v>
                </c:pt>
                <c:pt idx="322">
                  <c:v>45615</c:v>
                </c:pt>
                <c:pt idx="323">
                  <c:v>45614</c:v>
                </c:pt>
                <c:pt idx="324">
                  <c:v>45613</c:v>
                </c:pt>
                <c:pt idx="325">
                  <c:v>45612</c:v>
                </c:pt>
                <c:pt idx="326">
                  <c:v>45611</c:v>
                </c:pt>
                <c:pt idx="327">
                  <c:v>45610</c:v>
                </c:pt>
                <c:pt idx="328">
                  <c:v>45609</c:v>
                </c:pt>
                <c:pt idx="329">
                  <c:v>45608</c:v>
                </c:pt>
                <c:pt idx="330">
                  <c:v>45607</c:v>
                </c:pt>
                <c:pt idx="331">
                  <c:v>45606</c:v>
                </c:pt>
                <c:pt idx="332">
                  <c:v>45605</c:v>
                </c:pt>
                <c:pt idx="333">
                  <c:v>45604</c:v>
                </c:pt>
                <c:pt idx="334">
                  <c:v>45603</c:v>
                </c:pt>
                <c:pt idx="335">
                  <c:v>45602</c:v>
                </c:pt>
                <c:pt idx="336">
                  <c:v>45601</c:v>
                </c:pt>
                <c:pt idx="337">
                  <c:v>45600</c:v>
                </c:pt>
                <c:pt idx="338">
                  <c:v>45599</c:v>
                </c:pt>
                <c:pt idx="339">
                  <c:v>45598</c:v>
                </c:pt>
                <c:pt idx="340">
                  <c:v>45597</c:v>
                </c:pt>
                <c:pt idx="341">
                  <c:v>45596</c:v>
                </c:pt>
                <c:pt idx="342">
                  <c:v>45595</c:v>
                </c:pt>
                <c:pt idx="343">
                  <c:v>45594</c:v>
                </c:pt>
                <c:pt idx="344">
                  <c:v>45593</c:v>
                </c:pt>
                <c:pt idx="345">
                  <c:v>45592</c:v>
                </c:pt>
                <c:pt idx="346">
                  <c:v>45591</c:v>
                </c:pt>
                <c:pt idx="347">
                  <c:v>45590</c:v>
                </c:pt>
                <c:pt idx="348">
                  <c:v>45589</c:v>
                </c:pt>
                <c:pt idx="349">
                  <c:v>45588</c:v>
                </c:pt>
                <c:pt idx="350">
                  <c:v>45587</c:v>
                </c:pt>
                <c:pt idx="351">
                  <c:v>45586</c:v>
                </c:pt>
                <c:pt idx="352">
                  <c:v>45585</c:v>
                </c:pt>
                <c:pt idx="353">
                  <c:v>45584</c:v>
                </c:pt>
                <c:pt idx="354">
                  <c:v>45583</c:v>
                </c:pt>
                <c:pt idx="355">
                  <c:v>45582</c:v>
                </c:pt>
                <c:pt idx="356">
                  <c:v>45581</c:v>
                </c:pt>
                <c:pt idx="357">
                  <c:v>45580</c:v>
                </c:pt>
                <c:pt idx="358">
                  <c:v>45579</c:v>
                </c:pt>
                <c:pt idx="359">
                  <c:v>45578</c:v>
                </c:pt>
                <c:pt idx="360">
                  <c:v>45577</c:v>
                </c:pt>
                <c:pt idx="361">
                  <c:v>45576</c:v>
                </c:pt>
                <c:pt idx="362">
                  <c:v>45575</c:v>
                </c:pt>
                <c:pt idx="363">
                  <c:v>45574</c:v>
                </c:pt>
                <c:pt idx="364">
                  <c:v>45573</c:v>
                </c:pt>
                <c:pt idx="365">
                  <c:v>45572</c:v>
                </c:pt>
                <c:pt idx="366">
                  <c:v>45571</c:v>
                </c:pt>
                <c:pt idx="367">
                  <c:v>45570</c:v>
                </c:pt>
                <c:pt idx="368">
                  <c:v>45569</c:v>
                </c:pt>
                <c:pt idx="369">
                  <c:v>45568</c:v>
                </c:pt>
                <c:pt idx="370">
                  <c:v>45567</c:v>
                </c:pt>
                <c:pt idx="371">
                  <c:v>45566</c:v>
                </c:pt>
                <c:pt idx="372">
                  <c:v>45565</c:v>
                </c:pt>
                <c:pt idx="373">
                  <c:v>45564</c:v>
                </c:pt>
                <c:pt idx="374">
                  <c:v>45563</c:v>
                </c:pt>
                <c:pt idx="375">
                  <c:v>45562</c:v>
                </c:pt>
                <c:pt idx="376">
                  <c:v>45561</c:v>
                </c:pt>
                <c:pt idx="377">
                  <c:v>45560</c:v>
                </c:pt>
                <c:pt idx="378">
                  <c:v>45559</c:v>
                </c:pt>
                <c:pt idx="379">
                  <c:v>45558</c:v>
                </c:pt>
                <c:pt idx="380">
                  <c:v>45557</c:v>
                </c:pt>
                <c:pt idx="381">
                  <c:v>45556</c:v>
                </c:pt>
                <c:pt idx="382">
                  <c:v>45555</c:v>
                </c:pt>
                <c:pt idx="383">
                  <c:v>45554</c:v>
                </c:pt>
                <c:pt idx="384">
                  <c:v>45553</c:v>
                </c:pt>
                <c:pt idx="385">
                  <c:v>45552</c:v>
                </c:pt>
                <c:pt idx="386">
                  <c:v>45551</c:v>
                </c:pt>
                <c:pt idx="387">
                  <c:v>45550</c:v>
                </c:pt>
                <c:pt idx="388">
                  <c:v>45549</c:v>
                </c:pt>
                <c:pt idx="389">
                  <c:v>45548</c:v>
                </c:pt>
                <c:pt idx="390">
                  <c:v>45547</c:v>
                </c:pt>
                <c:pt idx="391">
                  <c:v>45546</c:v>
                </c:pt>
                <c:pt idx="392">
                  <c:v>45545</c:v>
                </c:pt>
                <c:pt idx="393">
                  <c:v>45544</c:v>
                </c:pt>
                <c:pt idx="394">
                  <c:v>45543</c:v>
                </c:pt>
                <c:pt idx="395">
                  <c:v>45542</c:v>
                </c:pt>
                <c:pt idx="396">
                  <c:v>45541</c:v>
                </c:pt>
                <c:pt idx="397">
                  <c:v>45540</c:v>
                </c:pt>
                <c:pt idx="398">
                  <c:v>45539</c:v>
                </c:pt>
                <c:pt idx="399">
                  <c:v>45538</c:v>
                </c:pt>
                <c:pt idx="400">
                  <c:v>45537</c:v>
                </c:pt>
                <c:pt idx="401">
                  <c:v>45536</c:v>
                </c:pt>
                <c:pt idx="402">
                  <c:v>45535</c:v>
                </c:pt>
                <c:pt idx="403">
                  <c:v>45534</c:v>
                </c:pt>
                <c:pt idx="404">
                  <c:v>45533</c:v>
                </c:pt>
                <c:pt idx="405">
                  <c:v>45532</c:v>
                </c:pt>
                <c:pt idx="406">
                  <c:v>45531</c:v>
                </c:pt>
                <c:pt idx="407">
                  <c:v>45530</c:v>
                </c:pt>
                <c:pt idx="408">
                  <c:v>45529</c:v>
                </c:pt>
                <c:pt idx="409">
                  <c:v>45528</c:v>
                </c:pt>
                <c:pt idx="410">
                  <c:v>45527</c:v>
                </c:pt>
                <c:pt idx="411">
                  <c:v>45526</c:v>
                </c:pt>
                <c:pt idx="412">
                  <c:v>45525</c:v>
                </c:pt>
                <c:pt idx="413">
                  <c:v>45524</c:v>
                </c:pt>
                <c:pt idx="414">
                  <c:v>45523</c:v>
                </c:pt>
                <c:pt idx="415">
                  <c:v>45522</c:v>
                </c:pt>
                <c:pt idx="416">
                  <c:v>45521</c:v>
                </c:pt>
                <c:pt idx="417">
                  <c:v>45520</c:v>
                </c:pt>
                <c:pt idx="418">
                  <c:v>45519</c:v>
                </c:pt>
                <c:pt idx="419">
                  <c:v>45518</c:v>
                </c:pt>
                <c:pt idx="420">
                  <c:v>45517</c:v>
                </c:pt>
                <c:pt idx="421">
                  <c:v>45516</c:v>
                </c:pt>
                <c:pt idx="422">
                  <c:v>45515</c:v>
                </c:pt>
                <c:pt idx="423">
                  <c:v>45514</c:v>
                </c:pt>
                <c:pt idx="424">
                  <c:v>45513</c:v>
                </c:pt>
                <c:pt idx="425">
                  <c:v>45512</c:v>
                </c:pt>
                <c:pt idx="426">
                  <c:v>45511</c:v>
                </c:pt>
                <c:pt idx="427">
                  <c:v>45510</c:v>
                </c:pt>
                <c:pt idx="428">
                  <c:v>45509</c:v>
                </c:pt>
                <c:pt idx="429">
                  <c:v>45508</c:v>
                </c:pt>
                <c:pt idx="430">
                  <c:v>45507</c:v>
                </c:pt>
                <c:pt idx="431">
                  <c:v>45506</c:v>
                </c:pt>
                <c:pt idx="432">
                  <c:v>45505</c:v>
                </c:pt>
                <c:pt idx="433">
                  <c:v>45504</c:v>
                </c:pt>
                <c:pt idx="434">
                  <c:v>45503</c:v>
                </c:pt>
                <c:pt idx="435">
                  <c:v>45502</c:v>
                </c:pt>
                <c:pt idx="436">
                  <c:v>45501</c:v>
                </c:pt>
                <c:pt idx="437">
                  <c:v>45500</c:v>
                </c:pt>
                <c:pt idx="438">
                  <c:v>45499</c:v>
                </c:pt>
                <c:pt idx="439">
                  <c:v>45498</c:v>
                </c:pt>
                <c:pt idx="440">
                  <c:v>45497</c:v>
                </c:pt>
                <c:pt idx="441">
                  <c:v>45496</c:v>
                </c:pt>
                <c:pt idx="442">
                  <c:v>45495</c:v>
                </c:pt>
                <c:pt idx="443">
                  <c:v>45494</c:v>
                </c:pt>
                <c:pt idx="444">
                  <c:v>45493</c:v>
                </c:pt>
                <c:pt idx="445">
                  <c:v>45492</c:v>
                </c:pt>
                <c:pt idx="446">
                  <c:v>45491</c:v>
                </c:pt>
                <c:pt idx="447">
                  <c:v>45490</c:v>
                </c:pt>
                <c:pt idx="448">
                  <c:v>45489</c:v>
                </c:pt>
                <c:pt idx="449">
                  <c:v>45488</c:v>
                </c:pt>
                <c:pt idx="450">
                  <c:v>45487</c:v>
                </c:pt>
                <c:pt idx="451">
                  <c:v>45486</c:v>
                </c:pt>
                <c:pt idx="452">
                  <c:v>45485</c:v>
                </c:pt>
                <c:pt idx="453">
                  <c:v>45484</c:v>
                </c:pt>
                <c:pt idx="454">
                  <c:v>45483</c:v>
                </c:pt>
                <c:pt idx="455">
                  <c:v>45482</c:v>
                </c:pt>
                <c:pt idx="456">
                  <c:v>45481</c:v>
                </c:pt>
                <c:pt idx="457">
                  <c:v>45480</c:v>
                </c:pt>
                <c:pt idx="458">
                  <c:v>45479</c:v>
                </c:pt>
                <c:pt idx="459">
                  <c:v>45478</c:v>
                </c:pt>
                <c:pt idx="460">
                  <c:v>45477</c:v>
                </c:pt>
                <c:pt idx="461">
                  <c:v>45476</c:v>
                </c:pt>
                <c:pt idx="462">
                  <c:v>45475</c:v>
                </c:pt>
                <c:pt idx="463">
                  <c:v>45474</c:v>
                </c:pt>
                <c:pt idx="464">
                  <c:v>45473</c:v>
                </c:pt>
                <c:pt idx="465">
                  <c:v>45472</c:v>
                </c:pt>
                <c:pt idx="466">
                  <c:v>45471</c:v>
                </c:pt>
                <c:pt idx="467">
                  <c:v>45470</c:v>
                </c:pt>
                <c:pt idx="468">
                  <c:v>45469</c:v>
                </c:pt>
                <c:pt idx="469">
                  <c:v>45468</c:v>
                </c:pt>
                <c:pt idx="470">
                  <c:v>45467</c:v>
                </c:pt>
                <c:pt idx="471">
                  <c:v>45466</c:v>
                </c:pt>
                <c:pt idx="472">
                  <c:v>45465</c:v>
                </c:pt>
                <c:pt idx="473">
                  <c:v>45464</c:v>
                </c:pt>
                <c:pt idx="474">
                  <c:v>45463</c:v>
                </c:pt>
                <c:pt idx="475">
                  <c:v>45462</c:v>
                </c:pt>
                <c:pt idx="476">
                  <c:v>45461</c:v>
                </c:pt>
                <c:pt idx="477">
                  <c:v>45460</c:v>
                </c:pt>
                <c:pt idx="478">
                  <c:v>45459</c:v>
                </c:pt>
                <c:pt idx="479">
                  <c:v>45458</c:v>
                </c:pt>
                <c:pt idx="480">
                  <c:v>45457</c:v>
                </c:pt>
                <c:pt idx="481">
                  <c:v>45456</c:v>
                </c:pt>
                <c:pt idx="482">
                  <c:v>45455</c:v>
                </c:pt>
                <c:pt idx="483">
                  <c:v>45454</c:v>
                </c:pt>
                <c:pt idx="484">
                  <c:v>45453</c:v>
                </c:pt>
                <c:pt idx="485">
                  <c:v>45452</c:v>
                </c:pt>
                <c:pt idx="486">
                  <c:v>45451</c:v>
                </c:pt>
                <c:pt idx="487">
                  <c:v>45450</c:v>
                </c:pt>
                <c:pt idx="488">
                  <c:v>45449</c:v>
                </c:pt>
                <c:pt idx="489">
                  <c:v>45448</c:v>
                </c:pt>
                <c:pt idx="490">
                  <c:v>45447</c:v>
                </c:pt>
                <c:pt idx="491">
                  <c:v>45446</c:v>
                </c:pt>
                <c:pt idx="492">
                  <c:v>45445</c:v>
                </c:pt>
                <c:pt idx="493">
                  <c:v>45444</c:v>
                </c:pt>
                <c:pt idx="494">
                  <c:v>45443</c:v>
                </c:pt>
                <c:pt idx="495">
                  <c:v>45442</c:v>
                </c:pt>
                <c:pt idx="496">
                  <c:v>45441</c:v>
                </c:pt>
                <c:pt idx="497">
                  <c:v>45440</c:v>
                </c:pt>
                <c:pt idx="498">
                  <c:v>45439</c:v>
                </c:pt>
                <c:pt idx="499">
                  <c:v>45438</c:v>
                </c:pt>
                <c:pt idx="500">
                  <c:v>45437</c:v>
                </c:pt>
                <c:pt idx="501">
                  <c:v>45436</c:v>
                </c:pt>
                <c:pt idx="502">
                  <c:v>45435</c:v>
                </c:pt>
                <c:pt idx="503">
                  <c:v>45434</c:v>
                </c:pt>
                <c:pt idx="504">
                  <c:v>45433</c:v>
                </c:pt>
                <c:pt idx="505">
                  <c:v>45432</c:v>
                </c:pt>
                <c:pt idx="506">
                  <c:v>45431</c:v>
                </c:pt>
                <c:pt idx="507">
                  <c:v>45430</c:v>
                </c:pt>
                <c:pt idx="508">
                  <c:v>45429</c:v>
                </c:pt>
                <c:pt idx="509">
                  <c:v>45428</c:v>
                </c:pt>
                <c:pt idx="510">
                  <c:v>45427</c:v>
                </c:pt>
                <c:pt idx="511">
                  <c:v>45426</c:v>
                </c:pt>
                <c:pt idx="512">
                  <c:v>45425</c:v>
                </c:pt>
                <c:pt idx="513">
                  <c:v>45424</c:v>
                </c:pt>
                <c:pt idx="514">
                  <c:v>45423</c:v>
                </c:pt>
                <c:pt idx="515">
                  <c:v>45422</c:v>
                </c:pt>
                <c:pt idx="516">
                  <c:v>45421</c:v>
                </c:pt>
                <c:pt idx="517">
                  <c:v>45420</c:v>
                </c:pt>
                <c:pt idx="518">
                  <c:v>45419</c:v>
                </c:pt>
                <c:pt idx="519">
                  <c:v>45418</c:v>
                </c:pt>
                <c:pt idx="520">
                  <c:v>45417</c:v>
                </c:pt>
                <c:pt idx="521">
                  <c:v>45416</c:v>
                </c:pt>
                <c:pt idx="522">
                  <c:v>45415</c:v>
                </c:pt>
                <c:pt idx="523">
                  <c:v>45414</c:v>
                </c:pt>
                <c:pt idx="524">
                  <c:v>45413</c:v>
                </c:pt>
                <c:pt idx="525">
                  <c:v>45412</c:v>
                </c:pt>
                <c:pt idx="526">
                  <c:v>45411</c:v>
                </c:pt>
                <c:pt idx="527">
                  <c:v>45410</c:v>
                </c:pt>
                <c:pt idx="528">
                  <c:v>45409</c:v>
                </c:pt>
                <c:pt idx="529">
                  <c:v>45408</c:v>
                </c:pt>
                <c:pt idx="530">
                  <c:v>45407</c:v>
                </c:pt>
                <c:pt idx="531">
                  <c:v>45406</c:v>
                </c:pt>
                <c:pt idx="532">
                  <c:v>45405</c:v>
                </c:pt>
                <c:pt idx="533">
                  <c:v>45404</c:v>
                </c:pt>
                <c:pt idx="534">
                  <c:v>45403</c:v>
                </c:pt>
                <c:pt idx="535">
                  <c:v>45402</c:v>
                </c:pt>
                <c:pt idx="536">
                  <c:v>45401</c:v>
                </c:pt>
                <c:pt idx="537">
                  <c:v>45400</c:v>
                </c:pt>
                <c:pt idx="538">
                  <c:v>45399</c:v>
                </c:pt>
                <c:pt idx="539">
                  <c:v>45398</c:v>
                </c:pt>
                <c:pt idx="540">
                  <c:v>45397</c:v>
                </c:pt>
                <c:pt idx="541">
                  <c:v>45396</c:v>
                </c:pt>
                <c:pt idx="542">
                  <c:v>45395</c:v>
                </c:pt>
                <c:pt idx="543">
                  <c:v>45394</c:v>
                </c:pt>
                <c:pt idx="544">
                  <c:v>45393</c:v>
                </c:pt>
                <c:pt idx="545">
                  <c:v>45392</c:v>
                </c:pt>
                <c:pt idx="546">
                  <c:v>45391</c:v>
                </c:pt>
                <c:pt idx="547">
                  <c:v>45390</c:v>
                </c:pt>
                <c:pt idx="548">
                  <c:v>45389</c:v>
                </c:pt>
                <c:pt idx="549">
                  <c:v>45388</c:v>
                </c:pt>
                <c:pt idx="550">
                  <c:v>45387</c:v>
                </c:pt>
                <c:pt idx="551">
                  <c:v>45386</c:v>
                </c:pt>
                <c:pt idx="552">
                  <c:v>45385</c:v>
                </c:pt>
                <c:pt idx="553">
                  <c:v>45384</c:v>
                </c:pt>
                <c:pt idx="554">
                  <c:v>45383</c:v>
                </c:pt>
                <c:pt idx="555">
                  <c:v>45382</c:v>
                </c:pt>
                <c:pt idx="556">
                  <c:v>45381</c:v>
                </c:pt>
                <c:pt idx="557">
                  <c:v>45380</c:v>
                </c:pt>
                <c:pt idx="558">
                  <c:v>45379</c:v>
                </c:pt>
                <c:pt idx="559">
                  <c:v>45378</c:v>
                </c:pt>
                <c:pt idx="560">
                  <c:v>45377</c:v>
                </c:pt>
                <c:pt idx="561">
                  <c:v>45376</c:v>
                </c:pt>
                <c:pt idx="562">
                  <c:v>45375</c:v>
                </c:pt>
                <c:pt idx="563">
                  <c:v>45374</c:v>
                </c:pt>
                <c:pt idx="564">
                  <c:v>45373</c:v>
                </c:pt>
                <c:pt idx="565">
                  <c:v>45372</c:v>
                </c:pt>
                <c:pt idx="566">
                  <c:v>45371</c:v>
                </c:pt>
                <c:pt idx="567">
                  <c:v>45370</c:v>
                </c:pt>
                <c:pt idx="568">
                  <c:v>45369</c:v>
                </c:pt>
                <c:pt idx="569">
                  <c:v>45368</c:v>
                </c:pt>
              </c:numCache>
            </c:numRef>
          </c:cat>
          <c:val>
            <c:numRef>
              <c:f>Лист6!$B$7:$B$576</c:f>
              <c:numCache>
                <c:formatCode>General</c:formatCode>
                <c:ptCount val="570"/>
                <c:pt idx="0">
                  <c:v>6832.76</c:v>
                </c:pt>
                <c:pt idx="1">
                  <c:v>6941.47</c:v>
                </c:pt>
                <c:pt idx="2">
                  <c:v>6941.81</c:v>
                </c:pt>
                <c:pt idx="3">
                  <c:v>6964.79</c:v>
                </c:pt>
                <c:pt idx="4">
                  <c:v>6932.3</c:v>
                </c:pt>
                <c:pt idx="5">
                  <c:v>6798.4</c:v>
                </c:pt>
                <c:pt idx="6">
                  <c:v>6882.72</c:v>
                </c:pt>
                <c:pt idx="7">
                  <c:v>6917.81</c:v>
                </c:pt>
                <c:pt idx="8">
                  <c:v>6976.44</c:v>
                </c:pt>
                <c:pt idx="9">
                  <c:v>6939.03</c:v>
                </c:pt>
                <c:pt idx="10">
                  <c:v>6969.01</c:v>
                </c:pt>
                <c:pt idx="11">
                  <c:v>6978.03</c:v>
                </c:pt>
                <c:pt idx="12">
                  <c:v>6950.23</c:v>
                </c:pt>
                <c:pt idx="13">
                  <c:v>6915.61</c:v>
                </c:pt>
                <c:pt idx="14">
                  <c:v>6940.01</c:v>
                </c:pt>
                <c:pt idx="15">
                  <c:v>6944.47</c:v>
                </c:pt>
                <c:pt idx="16">
                  <c:v>6926.6</c:v>
                </c:pt>
                <c:pt idx="17">
                  <c:v>6963.74</c:v>
                </c:pt>
                <c:pt idx="18">
                  <c:v>6977.27</c:v>
                </c:pt>
                <c:pt idx="19">
                  <c:v>6966.28</c:v>
                </c:pt>
                <c:pt idx="20">
                  <c:v>6921.46</c:v>
                </c:pt>
                <c:pt idx="21">
                  <c:v>6920.93</c:v>
                </c:pt>
                <c:pt idx="22">
                  <c:v>6902.05</c:v>
                </c:pt>
                <c:pt idx="23">
                  <c:v>6858.47</c:v>
                </c:pt>
                <c:pt idx="24">
                  <c:v>6932.05</c:v>
                </c:pt>
                <c:pt idx="25">
                  <c:v>6909.79</c:v>
                </c:pt>
                <c:pt idx="26">
                  <c:v>6878.49</c:v>
                </c:pt>
                <c:pt idx="27">
                  <c:v>6834.5</c:v>
                </c:pt>
                <c:pt idx="28">
                  <c:v>6774.76</c:v>
                </c:pt>
                <c:pt idx="29">
                  <c:v>6721.43</c:v>
                </c:pt>
                <c:pt idx="30">
                  <c:v>6800.26</c:v>
                </c:pt>
                <c:pt idx="31">
                  <c:v>6827.41</c:v>
                </c:pt>
                <c:pt idx="32">
                  <c:v>6857.12</c:v>
                </c:pt>
                <c:pt idx="33">
                  <c:v>6849.72</c:v>
                </c:pt>
                <c:pt idx="34">
                  <c:v>6829.37</c:v>
                </c:pt>
                <c:pt idx="35">
                  <c:v>6812.63</c:v>
                </c:pt>
                <c:pt idx="36">
                  <c:v>6849.09</c:v>
                </c:pt>
                <c:pt idx="37">
                  <c:v>6812.61</c:v>
                </c:pt>
                <c:pt idx="38">
                  <c:v>6765.88</c:v>
                </c:pt>
                <c:pt idx="39">
                  <c:v>6705.12</c:v>
                </c:pt>
                <c:pt idx="40">
                  <c:v>6602.99</c:v>
                </c:pt>
                <c:pt idx="41">
                  <c:v>6538.76</c:v>
                </c:pt>
                <c:pt idx="42">
                  <c:v>6642.16</c:v>
                </c:pt>
                <c:pt idx="43">
                  <c:v>6617.37</c:v>
                </c:pt>
                <c:pt idx="44">
                  <c:v>6672.41</c:v>
                </c:pt>
                <c:pt idx="45">
                  <c:v>6734.11</c:v>
                </c:pt>
                <c:pt idx="46">
                  <c:v>6737.49</c:v>
                </c:pt>
                <c:pt idx="47">
                  <c:v>6850.92</c:v>
                </c:pt>
                <c:pt idx="48">
                  <c:v>6846.61</c:v>
                </c:pt>
                <c:pt idx="49">
                  <c:v>6832.43</c:v>
                </c:pt>
                <c:pt idx="50">
                  <c:v>6728.8</c:v>
                </c:pt>
                <c:pt idx="51">
                  <c:v>6720.32</c:v>
                </c:pt>
                <c:pt idx="52">
                  <c:v>6796.29</c:v>
                </c:pt>
                <c:pt idx="53">
                  <c:v>6771.55</c:v>
                </c:pt>
                <c:pt idx="54">
                  <c:v>6851.97</c:v>
                </c:pt>
                <c:pt idx="55">
                  <c:v>6840.2</c:v>
                </c:pt>
                <c:pt idx="56">
                  <c:v>6822.34</c:v>
                </c:pt>
                <c:pt idx="57">
                  <c:v>6890.59</c:v>
                </c:pt>
                <c:pt idx="58">
                  <c:v>6890.89</c:v>
                </c:pt>
                <c:pt idx="59">
                  <c:v>6875.16</c:v>
                </c:pt>
                <c:pt idx="60">
                  <c:v>6738.44</c:v>
                </c:pt>
                <c:pt idx="61">
                  <c:v>6699.4</c:v>
                </c:pt>
                <c:pt idx="62">
                  <c:v>6735.35</c:v>
                </c:pt>
                <c:pt idx="63">
                  <c:v>6735.13</c:v>
                </c:pt>
                <c:pt idx="64">
                  <c:v>6664.01</c:v>
                </c:pt>
                <c:pt idx="65">
                  <c:v>6629.07</c:v>
                </c:pt>
                <c:pt idx="66">
                  <c:v>6671.06</c:v>
                </c:pt>
                <c:pt idx="67">
                  <c:v>6644.31</c:v>
                </c:pt>
                <c:pt idx="68">
                  <c:v>6654.72</c:v>
                </c:pt>
                <c:pt idx="69">
                  <c:v>6552.51</c:v>
                </c:pt>
                <c:pt idx="70">
                  <c:v>6735.11</c:v>
                </c:pt>
                <c:pt idx="71">
                  <c:v>6753.72</c:v>
                </c:pt>
                <c:pt idx="72">
                  <c:v>6714.59</c:v>
                </c:pt>
                <c:pt idx="73">
                  <c:v>6740.28</c:v>
                </c:pt>
                <c:pt idx="74">
                  <c:v>6715.79</c:v>
                </c:pt>
                <c:pt idx="75">
                  <c:v>6715.35</c:v>
                </c:pt>
                <c:pt idx="76">
                  <c:v>6711.2</c:v>
                </c:pt>
                <c:pt idx="77">
                  <c:v>6688.46</c:v>
                </c:pt>
                <c:pt idx="78">
                  <c:v>6661.21</c:v>
                </c:pt>
                <c:pt idx="79">
                  <c:v>6643.7</c:v>
                </c:pt>
                <c:pt idx="80">
                  <c:v>6604.72</c:v>
                </c:pt>
                <c:pt idx="81">
                  <c:v>6637.97</c:v>
                </c:pt>
                <c:pt idx="82">
                  <c:v>6656.92</c:v>
                </c:pt>
                <c:pt idx="83">
                  <c:v>6693.75</c:v>
                </c:pt>
                <c:pt idx="84">
                  <c:v>6664.36</c:v>
                </c:pt>
                <c:pt idx="85">
                  <c:v>6631.96</c:v>
                </c:pt>
                <c:pt idx="86">
                  <c:v>6600.35</c:v>
                </c:pt>
                <c:pt idx="87">
                  <c:v>6606.76</c:v>
                </c:pt>
                <c:pt idx="88">
                  <c:v>6615.28</c:v>
                </c:pt>
                <c:pt idx="89">
                  <c:v>6584.29</c:v>
                </c:pt>
                <c:pt idx="90">
                  <c:v>6587.47</c:v>
                </c:pt>
                <c:pt idx="91">
                  <c:v>6532.04</c:v>
                </c:pt>
                <c:pt idx="92">
                  <c:v>6512.61</c:v>
                </c:pt>
                <c:pt idx="93">
                  <c:v>6495.15</c:v>
                </c:pt>
                <c:pt idx="94">
                  <c:v>6481.5</c:v>
                </c:pt>
                <c:pt idx="95">
                  <c:v>6502.08</c:v>
                </c:pt>
                <c:pt idx="96">
                  <c:v>6448.26</c:v>
                </c:pt>
                <c:pt idx="97">
                  <c:v>6415.54</c:v>
                </c:pt>
                <c:pt idx="98">
                  <c:v>6460.26</c:v>
                </c:pt>
                <c:pt idx="99">
                  <c:v>6501.86</c:v>
                </c:pt>
                <c:pt idx="100">
                  <c:v>6481.4</c:v>
                </c:pt>
                <c:pt idx="101">
                  <c:v>6465.94</c:v>
                </c:pt>
                <c:pt idx="102">
                  <c:v>6439.32</c:v>
                </c:pt>
                <c:pt idx="103">
                  <c:v>6466.91</c:v>
                </c:pt>
                <c:pt idx="104">
                  <c:v>6370.17</c:v>
                </c:pt>
                <c:pt idx="105">
                  <c:v>6395.78</c:v>
                </c:pt>
                <c:pt idx="106">
                  <c:v>6411.37</c:v>
                </c:pt>
                <c:pt idx="107">
                  <c:v>6449.15</c:v>
                </c:pt>
                <c:pt idx="108">
                  <c:v>6449.8</c:v>
                </c:pt>
                <c:pt idx="109">
                  <c:v>6468.54</c:v>
                </c:pt>
                <c:pt idx="110">
                  <c:v>6466.58</c:v>
                </c:pt>
                <c:pt idx="111">
                  <c:v>6445.76</c:v>
                </c:pt>
                <c:pt idx="112">
                  <c:v>6373.45</c:v>
                </c:pt>
                <c:pt idx="113">
                  <c:v>6389.45</c:v>
                </c:pt>
                <c:pt idx="114">
                  <c:v>6340</c:v>
                </c:pt>
                <c:pt idx="115">
                  <c:v>6345.06</c:v>
                </c:pt>
                <c:pt idx="116">
                  <c:v>6299.19</c:v>
                </c:pt>
                <c:pt idx="117">
                  <c:v>6329.94</c:v>
                </c:pt>
                <c:pt idx="118">
                  <c:v>6238.01</c:v>
                </c:pt>
                <c:pt idx="119">
                  <c:v>6339.39</c:v>
                </c:pt>
                <c:pt idx="120">
                  <c:v>6362.9</c:v>
                </c:pt>
                <c:pt idx="121">
                  <c:v>6370.86</c:v>
                </c:pt>
                <c:pt idx="122">
                  <c:v>6389.77</c:v>
                </c:pt>
                <c:pt idx="123">
                  <c:v>6388.64</c:v>
                </c:pt>
                <c:pt idx="124">
                  <c:v>6363.35</c:v>
                </c:pt>
                <c:pt idx="125">
                  <c:v>6358.91</c:v>
                </c:pt>
                <c:pt idx="126">
                  <c:v>6309.62</c:v>
                </c:pt>
                <c:pt idx="127">
                  <c:v>6305.6</c:v>
                </c:pt>
                <c:pt idx="128">
                  <c:v>6296.79</c:v>
                </c:pt>
                <c:pt idx="129">
                  <c:v>6297.36</c:v>
                </c:pt>
                <c:pt idx="130">
                  <c:v>6263.7</c:v>
                </c:pt>
                <c:pt idx="131">
                  <c:v>6243.76</c:v>
                </c:pt>
                <c:pt idx="132">
                  <c:v>6268.56</c:v>
                </c:pt>
                <c:pt idx="133">
                  <c:v>6259.75</c:v>
                </c:pt>
                <c:pt idx="134">
                  <c:v>6280.46</c:v>
                </c:pt>
                <c:pt idx="135">
                  <c:v>6263.26</c:v>
                </c:pt>
                <c:pt idx="136">
                  <c:v>6225.52</c:v>
                </c:pt>
                <c:pt idx="137">
                  <c:v>6229.98</c:v>
                </c:pt>
                <c:pt idx="138">
                  <c:v>6279.35</c:v>
                </c:pt>
                <c:pt idx="139">
                  <c:v>6227.42</c:v>
                </c:pt>
                <c:pt idx="140">
                  <c:v>6198.05</c:v>
                </c:pt>
                <c:pt idx="141">
                  <c:v>6204.94</c:v>
                </c:pt>
                <c:pt idx="142">
                  <c:v>6173.07</c:v>
                </c:pt>
                <c:pt idx="143">
                  <c:v>6141.02</c:v>
                </c:pt>
                <c:pt idx="144">
                  <c:v>6092.16</c:v>
                </c:pt>
                <c:pt idx="145">
                  <c:v>6092.18</c:v>
                </c:pt>
                <c:pt idx="146">
                  <c:v>6025.17</c:v>
                </c:pt>
                <c:pt idx="147">
                  <c:v>5967.84</c:v>
                </c:pt>
                <c:pt idx="148">
                  <c:v>5980.87</c:v>
                </c:pt>
                <c:pt idx="149">
                  <c:v>5982.72</c:v>
                </c:pt>
                <c:pt idx="150">
                  <c:v>6033.11</c:v>
                </c:pt>
                <c:pt idx="151">
                  <c:v>5976.97</c:v>
                </c:pt>
                <c:pt idx="152">
                  <c:v>6045.26</c:v>
                </c:pt>
                <c:pt idx="153">
                  <c:v>6022.24</c:v>
                </c:pt>
                <c:pt idx="154">
                  <c:v>6038.81</c:v>
                </c:pt>
                <c:pt idx="155">
                  <c:v>6005.88</c:v>
                </c:pt>
                <c:pt idx="156">
                  <c:v>5939.3</c:v>
                </c:pt>
                <c:pt idx="157">
                  <c:v>5970.81</c:v>
                </c:pt>
                <c:pt idx="158">
                  <c:v>5970.37</c:v>
                </c:pt>
                <c:pt idx="159">
                  <c:v>5935.94</c:v>
                </c:pt>
                <c:pt idx="160">
                  <c:v>5911.69</c:v>
                </c:pt>
                <c:pt idx="161">
                  <c:v>5912.17</c:v>
                </c:pt>
                <c:pt idx="162">
                  <c:v>5888.55</c:v>
                </c:pt>
                <c:pt idx="163">
                  <c:v>5921.54</c:v>
                </c:pt>
                <c:pt idx="164">
                  <c:v>5802.82</c:v>
                </c:pt>
                <c:pt idx="165">
                  <c:v>5842.01</c:v>
                </c:pt>
                <c:pt idx="166">
                  <c:v>5844.61</c:v>
                </c:pt>
                <c:pt idx="167">
                  <c:v>5940.6</c:v>
                </c:pt>
                <c:pt idx="168">
                  <c:v>5963.6</c:v>
                </c:pt>
                <c:pt idx="169">
                  <c:v>5958.38</c:v>
                </c:pt>
                <c:pt idx="170">
                  <c:v>5916.93</c:v>
                </c:pt>
                <c:pt idx="171">
                  <c:v>5892.58</c:v>
                </c:pt>
                <c:pt idx="172">
                  <c:v>5886.55</c:v>
                </c:pt>
                <c:pt idx="173">
                  <c:v>5844.19</c:v>
                </c:pt>
                <c:pt idx="174">
                  <c:v>5659.91</c:v>
                </c:pt>
                <c:pt idx="175">
                  <c:v>5663.94</c:v>
                </c:pt>
                <c:pt idx="176">
                  <c:v>5631.28</c:v>
                </c:pt>
                <c:pt idx="177">
                  <c:v>5606.91</c:v>
                </c:pt>
                <c:pt idx="178">
                  <c:v>5650.38</c:v>
                </c:pt>
                <c:pt idx="179">
                  <c:v>5686.67</c:v>
                </c:pt>
                <c:pt idx="180">
                  <c:v>5604.14</c:v>
                </c:pt>
                <c:pt idx="181">
                  <c:v>5569.06</c:v>
                </c:pt>
                <c:pt idx="182">
                  <c:v>5560.83</c:v>
                </c:pt>
                <c:pt idx="183">
                  <c:v>5528.75</c:v>
                </c:pt>
                <c:pt idx="184">
                  <c:v>5525.21</c:v>
                </c:pt>
                <c:pt idx="185">
                  <c:v>5484.77</c:v>
                </c:pt>
                <c:pt idx="186">
                  <c:v>5375.86</c:v>
                </c:pt>
                <c:pt idx="187">
                  <c:v>5287.76</c:v>
                </c:pt>
                <c:pt idx="188">
                  <c:v>5158.2</c:v>
                </c:pt>
                <c:pt idx="189">
                  <c:v>5954.5</c:v>
                </c:pt>
                <c:pt idx="190">
                  <c:v>5275.7</c:v>
                </c:pt>
                <c:pt idx="191">
                  <c:v>5396.63</c:v>
                </c:pt>
                <c:pt idx="192">
                  <c:v>5405.97</c:v>
                </c:pt>
                <c:pt idx="193">
                  <c:v>5363.36</c:v>
                </c:pt>
                <c:pt idx="194">
                  <c:v>5268.05</c:v>
                </c:pt>
                <c:pt idx="195">
                  <c:v>5456.9</c:v>
                </c:pt>
                <c:pt idx="196">
                  <c:v>4982.7700000000004</c:v>
                </c:pt>
                <c:pt idx="197">
                  <c:v>5062.25</c:v>
                </c:pt>
                <c:pt idx="198">
                  <c:v>5074.08</c:v>
                </c:pt>
                <c:pt idx="199">
                  <c:v>5396.52</c:v>
                </c:pt>
                <c:pt idx="200">
                  <c:v>5670.97</c:v>
                </c:pt>
                <c:pt idx="201">
                  <c:v>5633.07</c:v>
                </c:pt>
                <c:pt idx="202">
                  <c:v>5611.85</c:v>
                </c:pt>
                <c:pt idx="203">
                  <c:v>5580.94</c:v>
                </c:pt>
                <c:pt idx="204">
                  <c:v>5693.31</c:v>
                </c:pt>
                <c:pt idx="205">
                  <c:v>5712.2</c:v>
                </c:pt>
                <c:pt idx="206">
                  <c:v>5776.65</c:v>
                </c:pt>
                <c:pt idx="207">
                  <c:v>5767.57</c:v>
                </c:pt>
                <c:pt idx="208">
                  <c:v>5667.56</c:v>
                </c:pt>
                <c:pt idx="209">
                  <c:v>5662.89</c:v>
                </c:pt>
                <c:pt idx="210">
                  <c:v>5675.29</c:v>
                </c:pt>
                <c:pt idx="211">
                  <c:v>5614.66</c:v>
                </c:pt>
                <c:pt idx="212">
                  <c:v>5675.12</c:v>
                </c:pt>
                <c:pt idx="213">
                  <c:v>5638.94</c:v>
                </c:pt>
                <c:pt idx="214">
                  <c:v>5521.52</c:v>
                </c:pt>
                <c:pt idx="215">
                  <c:v>5599.3</c:v>
                </c:pt>
                <c:pt idx="216">
                  <c:v>5572.07</c:v>
                </c:pt>
                <c:pt idx="217">
                  <c:v>5614.56</c:v>
                </c:pt>
                <c:pt idx="218">
                  <c:v>5770.2</c:v>
                </c:pt>
                <c:pt idx="219">
                  <c:v>5738.52</c:v>
                </c:pt>
                <c:pt idx="220">
                  <c:v>5842.63</c:v>
                </c:pt>
                <c:pt idx="221">
                  <c:v>5778.15</c:v>
                </c:pt>
                <c:pt idx="222">
                  <c:v>5954.5</c:v>
                </c:pt>
                <c:pt idx="223">
                  <c:v>5954.5</c:v>
                </c:pt>
                <c:pt idx="224">
                  <c:v>5861.57</c:v>
                </c:pt>
                <c:pt idx="225">
                  <c:v>5956.06</c:v>
                </c:pt>
                <c:pt idx="226">
                  <c:v>5955.25</c:v>
                </c:pt>
                <c:pt idx="227">
                  <c:v>5983.25</c:v>
                </c:pt>
                <c:pt idx="228">
                  <c:v>6013.13</c:v>
                </c:pt>
                <c:pt idx="229">
                  <c:v>6117.52</c:v>
                </c:pt>
                <c:pt idx="230">
                  <c:v>6144.15</c:v>
                </c:pt>
                <c:pt idx="231">
                  <c:v>6129.58</c:v>
                </c:pt>
                <c:pt idx="232">
                  <c:v>6114.63</c:v>
                </c:pt>
                <c:pt idx="233">
                  <c:v>6114.63</c:v>
                </c:pt>
                <c:pt idx="234">
                  <c:v>6114.63</c:v>
                </c:pt>
                <c:pt idx="235">
                  <c:v>6114.63</c:v>
                </c:pt>
                <c:pt idx="236">
                  <c:v>6115.07</c:v>
                </c:pt>
                <c:pt idx="237">
                  <c:v>6051.97</c:v>
                </c:pt>
                <c:pt idx="238">
                  <c:v>6068.5</c:v>
                </c:pt>
                <c:pt idx="239">
                  <c:v>6066.44</c:v>
                </c:pt>
                <c:pt idx="240">
                  <c:v>6025.99</c:v>
                </c:pt>
                <c:pt idx="241">
                  <c:v>6025.99</c:v>
                </c:pt>
                <c:pt idx="242">
                  <c:v>6025.99</c:v>
                </c:pt>
                <c:pt idx="243">
                  <c:v>6083.57</c:v>
                </c:pt>
                <c:pt idx="244">
                  <c:v>6061.48</c:v>
                </c:pt>
                <c:pt idx="245">
                  <c:v>6037.88</c:v>
                </c:pt>
                <c:pt idx="246">
                  <c:v>5994.57</c:v>
                </c:pt>
                <c:pt idx="247">
                  <c:v>6040.53</c:v>
                </c:pt>
                <c:pt idx="248">
                  <c:v>6040.53</c:v>
                </c:pt>
                <c:pt idx="249">
                  <c:v>6040.53</c:v>
                </c:pt>
                <c:pt idx="250">
                  <c:v>6071.17</c:v>
                </c:pt>
                <c:pt idx="251">
                  <c:v>6039.31</c:v>
                </c:pt>
                <c:pt idx="252">
                  <c:v>6067.7</c:v>
                </c:pt>
                <c:pt idx="253">
                  <c:v>6012.28</c:v>
                </c:pt>
                <c:pt idx="254">
                  <c:v>6101.24</c:v>
                </c:pt>
                <c:pt idx="255">
                  <c:v>6101.24</c:v>
                </c:pt>
                <c:pt idx="256">
                  <c:v>6101.24</c:v>
                </c:pt>
                <c:pt idx="257">
                  <c:v>6118.71</c:v>
                </c:pt>
                <c:pt idx="258">
                  <c:v>6086.37</c:v>
                </c:pt>
                <c:pt idx="259">
                  <c:v>6049.24</c:v>
                </c:pt>
                <c:pt idx="260">
                  <c:v>5996.66</c:v>
                </c:pt>
                <c:pt idx="261">
                  <c:v>5996.66</c:v>
                </c:pt>
                <c:pt idx="262">
                  <c:v>5996.66</c:v>
                </c:pt>
                <c:pt idx="263">
                  <c:v>5996.66</c:v>
                </c:pt>
                <c:pt idx="264">
                  <c:v>5937.34</c:v>
                </c:pt>
                <c:pt idx="265">
                  <c:v>5949.91</c:v>
                </c:pt>
                <c:pt idx="266">
                  <c:v>5842.91</c:v>
                </c:pt>
                <c:pt idx="267">
                  <c:v>5836.22</c:v>
                </c:pt>
                <c:pt idx="268">
                  <c:v>5827.04</c:v>
                </c:pt>
                <c:pt idx="269">
                  <c:v>5827.04</c:v>
                </c:pt>
                <c:pt idx="270">
                  <c:v>5827.04</c:v>
                </c:pt>
                <c:pt idx="271">
                  <c:v>5918.25</c:v>
                </c:pt>
                <c:pt idx="272">
                  <c:v>5918.25</c:v>
                </c:pt>
                <c:pt idx="273">
                  <c:v>5909.03</c:v>
                </c:pt>
                <c:pt idx="274">
                  <c:v>5975.38</c:v>
                </c:pt>
                <c:pt idx="275">
                  <c:v>5942.47</c:v>
                </c:pt>
                <c:pt idx="276">
                  <c:v>5942.47</c:v>
                </c:pt>
                <c:pt idx="277">
                  <c:v>5942.47</c:v>
                </c:pt>
                <c:pt idx="278">
                  <c:v>5868.55</c:v>
                </c:pt>
                <c:pt idx="279">
                  <c:v>5881.63</c:v>
                </c:pt>
                <c:pt idx="280">
                  <c:v>5881.63</c:v>
                </c:pt>
                <c:pt idx="281">
                  <c:v>5906.94</c:v>
                </c:pt>
                <c:pt idx="282">
                  <c:v>5970.84</c:v>
                </c:pt>
                <c:pt idx="283">
                  <c:v>5970.84</c:v>
                </c:pt>
                <c:pt idx="284">
                  <c:v>5970.84</c:v>
                </c:pt>
                <c:pt idx="285">
                  <c:v>6037.59</c:v>
                </c:pt>
                <c:pt idx="286">
                  <c:v>6040.04</c:v>
                </c:pt>
                <c:pt idx="287">
                  <c:v>6040.04</c:v>
                </c:pt>
                <c:pt idx="288">
                  <c:v>5974.07</c:v>
                </c:pt>
                <c:pt idx="289">
                  <c:v>5930.85</c:v>
                </c:pt>
                <c:pt idx="290">
                  <c:v>5930.85</c:v>
                </c:pt>
                <c:pt idx="291">
                  <c:v>5930.85</c:v>
                </c:pt>
                <c:pt idx="292">
                  <c:v>5867.08</c:v>
                </c:pt>
                <c:pt idx="293">
                  <c:v>5872.16</c:v>
                </c:pt>
                <c:pt idx="294">
                  <c:v>6050.61</c:v>
                </c:pt>
                <c:pt idx="295">
                  <c:v>6074.08</c:v>
                </c:pt>
                <c:pt idx="296">
                  <c:v>6051.09</c:v>
                </c:pt>
                <c:pt idx="297">
                  <c:v>6051.09</c:v>
                </c:pt>
                <c:pt idx="298">
                  <c:v>6051.09</c:v>
                </c:pt>
                <c:pt idx="299">
                  <c:v>6051.25</c:v>
                </c:pt>
                <c:pt idx="300">
                  <c:v>6084.19</c:v>
                </c:pt>
                <c:pt idx="301">
                  <c:v>6034.91</c:v>
                </c:pt>
                <c:pt idx="302">
                  <c:v>6052.85</c:v>
                </c:pt>
                <c:pt idx="303">
                  <c:v>6090.27</c:v>
                </c:pt>
                <c:pt idx="304">
                  <c:v>6090.27</c:v>
                </c:pt>
                <c:pt idx="305">
                  <c:v>6090.27</c:v>
                </c:pt>
                <c:pt idx="306">
                  <c:v>6075.11</c:v>
                </c:pt>
                <c:pt idx="307">
                  <c:v>6086.49</c:v>
                </c:pt>
                <c:pt idx="308">
                  <c:v>6049.88</c:v>
                </c:pt>
                <c:pt idx="309">
                  <c:v>6047.15</c:v>
                </c:pt>
                <c:pt idx="310">
                  <c:v>6032.38</c:v>
                </c:pt>
                <c:pt idx="311">
                  <c:v>6032.38</c:v>
                </c:pt>
                <c:pt idx="312">
                  <c:v>6032.38</c:v>
                </c:pt>
                <c:pt idx="313">
                  <c:v>5998.74</c:v>
                </c:pt>
                <c:pt idx="314">
                  <c:v>5998.74</c:v>
                </c:pt>
                <c:pt idx="315">
                  <c:v>6021.63</c:v>
                </c:pt>
                <c:pt idx="316">
                  <c:v>5987.37</c:v>
                </c:pt>
                <c:pt idx="317">
                  <c:v>5969.34</c:v>
                </c:pt>
                <c:pt idx="318">
                  <c:v>5969.34</c:v>
                </c:pt>
                <c:pt idx="319">
                  <c:v>5969.34</c:v>
                </c:pt>
                <c:pt idx="320">
                  <c:v>5948.71</c:v>
                </c:pt>
                <c:pt idx="321">
                  <c:v>5917.11</c:v>
                </c:pt>
                <c:pt idx="322">
                  <c:v>5916.98</c:v>
                </c:pt>
                <c:pt idx="323">
                  <c:v>5893.62</c:v>
                </c:pt>
                <c:pt idx="324">
                  <c:v>5870.62</c:v>
                </c:pt>
                <c:pt idx="325">
                  <c:v>5870.62</c:v>
                </c:pt>
                <c:pt idx="326">
                  <c:v>5870.62</c:v>
                </c:pt>
                <c:pt idx="327">
                  <c:v>5949.17</c:v>
                </c:pt>
                <c:pt idx="328">
                  <c:v>5985.38</c:v>
                </c:pt>
                <c:pt idx="329">
                  <c:v>5983.99</c:v>
                </c:pt>
                <c:pt idx="330">
                  <c:v>6001.35</c:v>
                </c:pt>
                <c:pt idx="331">
                  <c:v>5995.54</c:v>
                </c:pt>
                <c:pt idx="332">
                  <c:v>5995.54</c:v>
                </c:pt>
                <c:pt idx="333">
                  <c:v>5995.54</c:v>
                </c:pt>
                <c:pt idx="334">
                  <c:v>5973.1</c:v>
                </c:pt>
                <c:pt idx="335">
                  <c:v>5929.04</c:v>
                </c:pt>
                <c:pt idx="336">
                  <c:v>5782.76</c:v>
                </c:pt>
                <c:pt idx="337">
                  <c:v>5712.69</c:v>
                </c:pt>
                <c:pt idx="338">
                  <c:v>5728.8</c:v>
                </c:pt>
                <c:pt idx="339">
                  <c:v>5728.8</c:v>
                </c:pt>
                <c:pt idx="340">
                  <c:v>5728.8</c:v>
                </c:pt>
                <c:pt idx="341">
                  <c:v>5705.45</c:v>
                </c:pt>
                <c:pt idx="342">
                  <c:v>5813.67</c:v>
                </c:pt>
                <c:pt idx="343">
                  <c:v>5832.92</c:v>
                </c:pt>
                <c:pt idx="344">
                  <c:v>5823.52</c:v>
                </c:pt>
                <c:pt idx="345">
                  <c:v>5808.12</c:v>
                </c:pt>
                <c:pt idx="346">
                  <c:v>5808.12</c:v>
                </c:pt>
                <c:pt idx="347">
                  <c:v>5808.12</c:v>
                </c:pt>
                <c:pt idx="348">
                  <c:v>5809.86</c:v>
                </c:pt>
                <c:pt idx="349">
                  <c:v>5797.42</c:v>
                </c:pt>
                <c:pt idx="350">
                  <c:v>5851.2</c:v>
                </c:pt>
                <c:pt idx="351">
                  <c:v>5853.98</c:v>
                </c:pt>
                <c:pt idx="352">
                  <c:v>5864.67</c:v>
                </c:pt>
                <c:pt idx="353">
                  <c:v>5864.67</c:v>
                </c:pt>
                <c:pt idx="354">
                  <c:v>5864.67</c:v>
                </c:pt>
                <c:pt idx="355">
                  <c:v>5841.47</c:v>
                </c:pt>
                <c:pt idx="356">
                  <c:v>5842.47</c:v>
                </c:pt>
                <c:pt idx="357">
                  <c:v>5815.26</c:v>
                </c:pt>
                <c:pt idx="358">
                  <c:v>5859.85</c:v>
                </c:pt>
                <c:pt idx="359">
                  <c:v>5815.03</c:v>
                </c:pt>
                <c:pt idx="360">
                  <c:v>5815.03</c:v>
                </c:pt>
                <c:pt idx="361">
                  <c:v>5815.03</c:v>
                </c:pt>
                <c:pt idx="362">
                  <c:v>5780.05</c:v>
                </c:pt>
                <c:pt idx="363">
                  <c:v>5792.04</c:v>
                </c:pt>
                <c:pt idx="364">
                  <c:v>5751.13</c:v>
                </c:pt>
                <c:pt idx="365">
                  <c:v>5695.94</c:v>
                </c:pt>
                <c:pt idx="366">
                  <c:v>5751.07</c:v>
                </c:pt>
                <c:pt idx="367">
                  <c:v>5751.07</c:v>
                </c:pt>
                <c:pt idx="368">
                  <c:v>5751.07</c:v>
                </c:pt>
                <c:pt idx="369">
                  <c:v>5699.94</c:v>
                </c:pt>
                <c:pt idx="370">
                  <c:v>5709.54</c:v>
                </c:pt>
                <c:pt idx="371">
                  <c:v>5708.75</c:v>
                </c:pt>
                <c:pt idx="372">
                  <c:v>5762.48</c:v>
                </c:pt>
                <c:pt idx="373">
                  <c:v>5738.17</c:v>
                </c:pt>
                <c:pt idx="374">
                  <c:v>5738.17</c:v>
                </c:pt>
                <c:pt idx="375">
                  <c:v>5738.17</c:v>
                </c:pt>
                <c:pt idx="376">
                  <c:v>5745.37</c:v>
                </c:pt>
                <c:pt idx="377">
                  <c:v>5722.26</c:v>
                </c:pt>
                <c:pt idx="378">
                  <c:v>5732.93</c:v>
                </c:pt>
                <c:pt idx="379">
                  <c:v>5718.57</c:v>
                </c:pt>
                <c:pt idx="380">
                  <c:v>5702.55</c:v>
                </c:pt>
                <c:pt idx="381">
                  <c:v>5702.55</c:v>
                </c:pt>
                <c:pt idx="382">
                  <c:v>5702.55</c:v>
                </c:pt>
                <c:pt idx="383">
                  <c:v>5713.64</c:v>
                </c:pt>
                <c:pt idx="384">
                  <c:v>5618.26</c:v>
                </c:pt>
                <c:pt idx="385">
                  <c:v>5634.58</c:v>
                </c:pt>
                <c:pt idx="386">
                  <c:v>5633.09</c:v>
                </c:pt>
                <c:pt idx="387">
                  <c:v>5626.02</c:v>
                </c:pt>
                <c:pt idx="388">
                  <c:v>5626.02</c:v>
                </c:pt>
                <c:pt idx="389">
                  <c:v>5626.02</c:v>
                </c:pt>
                <c:pt idx="390">
                  <c:v>5595.76</c:v>
                </c:pt>
                <c:pt idx="391">
                  <c:v>5554.13</c:v>
                </c:pt>
                <c:pt idx="392">
                  <c:v>5495.52</c:v>
                </c:pt>
                <c:pt idx="393">
                  <c:v>5471.05</c:v>
                </c:pt>
                <c:pt idx="394">
                  <c:v>5408.42</c:v>
                </c:pt>
                <c:pt idx="395">
                  <c:v>5408.42</c:v>
                </c:pt>
                <c:pt idx="396">
                  <c:v>5408.42</c:v>
                </c:pt>
                <c:pt idx="397">
                  <c:v>5503.41</c:v>
                </c:pt>
                <c:pt idx="398">
                  <c:v>5520.07</c:v>
                </c:pt>
                <c:pt idx="399">
                  <c:v>5528.93</c:v>
                </c:pt>
                <c:pt idx="400">
                  <c:v>5648.4</c:v>
                </c:pt>
                <c:pt idx="401">
                  <c:v>5648.4</c:v>
                </c:pt>
                <c:pt idx="402">
                  <c:v>5648.4</c:v>
                </c:pt>
                <c:pt idx="403">
                  <c:v>5648.4</c:v>
                </c:pt>
                <c:pt idx="404">
                  <c:v>5591.96</c:v>
                </c:pt>
                <c:pt idx="405">
                  <c:v>5592.18</c:v>
                </c:pt>
                <c:pt idx="406">
                  <c:v>5625.8</c:v>
                </c:pt>
                <c:pt idx="407">
                  <c:v>5616.84</c:v>
                </c:pt>
                <c:pt idx="408">
                  <c:v>5634.61</c:v>
                </c:pt>
                <c:pt idx="409">
                  <c:v>5634.61</c:v>
                </c:pt>
                <c:pt idx="410">
                  <c:v>5634.61</c:v>
                </c:pt>
                <c:pt idx="411">
                  <c:v>5570.64</c:v>
                </c:pt>
                <c:pt idx="412">
                  <c:v>5620.85</c:v>
                </c:pt>
                <c:pt idx="413">
                  <c:v>5597.12</c:v>
                </c:pt>
                <c:pt idx="414">
                  <c:v>5608.25</c:v>
                </c:pt>
                <c:pt idx="415">
                  <c:v>5554.25</c:v>
                </c:pt>
                <c:pt idx="416">
                  <c:v>5554.25</c:v>
                </c:pt>
                <c:pt idx="417">
                  <c:v>5554.25</c:v>
                </c:pt>
                <c:pt idx="418">
                  <c:v>5543.22</c:v>
                </c:pt>
                <c:pt idx="419">
                  <c:v>5455.21</c:v>
                </c:pt>
                <c:pt idx="420">
                  <c:v>5434.43</c:v>
                </c:pt>
                <c:pt idx="421">
                  <c:v>5344.39</c:v>
                </c:pt>
                <c:pt idx="422">
                  <c:v>5344.16</c:v>
                </c:pt>
                <c:pt idx="423">
                  <c:v>5344.16</c:v>
                </c:pt>
                <c:pt idx="424">
                  <c:v>5344.16</c:v>
                </c:pt>
                <c:pt idx="425">
                  <c:v>5319.31</c:v>
                </c:pt>
                <c:pt idx="426">
                  <c:v>5199.5</c:v>
                </c:pt>
                <c:pt idx="427">
                  <c:v>5240.03</c:v>
                </c:pt>
                <c:pt idx="428">
                  <c:v>5186.33</c:v>
                </c:pt>
                <c:pt idx="429">
                  <c:v>5346.56</c:v>
                </c:pt>
                <c:pt idx="430">
                  <c:v>5346.56</c:v>
                </c:pt>
                <c:pt idx="431">
                  <c:v>5346.56</c:v>
                </c:pt>
                <c:pt idx="432">
                  <c:v>5446.68</c:v>
                </c:pt>
                <c:pt idx="433">
                  <c:v>5522.3</c:v>
                </c:pt>
                <c:pt idx="434">
                  <c:v>5436.44</c:v>
                </c:pt>
                <c:pt idx="435">
                  <c:v>5463.54</c:v>
                </c:pt>
                <c:pt idx="436">
                  <c:v>5459.1</c:v>
                </c:pt>
                <c:pt idx="437">
                  <c:v>5459.1</c:v>
                </c:pt>
                <c:pt idx="438">
                  <c:v>5459.1</c:v>
                </c:pt>
                <c:pt idx="439">
                  <c:v>5399.22</c:v>
                </c:pt>
                <c:pt idx="440">
                  <c:v>5427.13</c:v>
                </c:pt>
                <c:pt idx="441">
                  <c:v>5555.74</c:v>
                </c:pt>
                <c:pt idx="442">
                  <c:v>5564.41</c:v>
                </c:pt>
                <c:pt idx="443">
                  <c:v>5505</c:v>
                </c:pt>
                <c:pt idx="444">
                  <c:v>5505</c:v>
                </c:pt>
                <c:pt idx="445">
                  <c:v>5505</c:v>
                </c:pt>
                <c:pt idx="446">
                  <c:v>5544.59</c:v>
                </c:pt>
                <c:pt idx="447">
                  <c:v>5588.27</c:v>
                </c:pt>
                <c:pt idx="448">
                  <c:v>5667.2</c:v>
                </c:pt>
                <c:pt idx="449">
                  <c:v>5631.22</c:v>
                </c:pt>
                <c:pt idx="450">
                  <c:v>5615.35</c:v>
                </c:pt>
                <c:pt idx="451">
                  <c:v>5615.35</c:v>
                </c:pt>
                <c:pt idx="452">
                  <c:v>5615.35</c:v>
                </c:pt>
                <c:pt idx="453">
                  <c:v>5584.54</c:v>
                </c:pt>
                <c:pt idx="454">
                  <c:v>5633.91</c:v>
                </c:pt>
                <c:pt idx="455">
                  <c:v>5576.98</c:v>
                </c:pt>
                <c:pt idx="456">
                  <c:v>5572.85</c:v>
                </c:pt>
                <c:pt idx="457">
                  <c:v>5567.19</c:v>
                </c:pt>
                <c:pt idx="458">
                  <c:v>5567.19</c:v>
                </c:pt>
                <c:pt idx="459">
                  <c:v>5567.19</c:v>
                </c:pt>
                <c:pt idx="460">
                  <c:v>5537.02</c:v>
                </c:pt>
                <c:pt idx="461">
                  <c:v>5537.02</c:v>
                </c:pt>
                <c:pt idx="462">
                  <c:v>5509.01</c:v>
                </c:pt>
                <c:pt idx="463">
                  <c:v>5475.09</c:v>
                </c:pt>
                <c:pt idx="464">
                  <c:v>5460.48</c:v>
                </c:pt>
                <c:pt idx="465">
                  <c:v>5460.48</c:v>
                </c:pt>
                <c:pt idx="466">
                  <c:v>5460.48</c:v>
                </c:pt>
                <c:pt idx="467">
                  <c:v>5482.87</c:v>
                </c:pt>
                <c:pt idx="468">
                  <c:v>5477.9</c:v>
                </c:pt>
                <c:pt idx="469">
                  <c:v>5469.3</c:v>
                </c:pt>
                <c:pt idx="470">
                  <c:v>5447.87</c:v>
                </c:pt>
                <c:pt idx="471">
                  <c:v>5464.62</c:v>
                </c:pt>
                <c:pt idx="472">
                  <c:v>5464.62</c:v>
                </c:pt>
                <c:pt idx="473">
                  <c:v>5464.62</c:v>
                </c:pt>
                <c:pt idx="474">
                  <c:v>5473.17</c:v>
                </c:pt>
                <c:pt idx="475">
                  <c:v>5487.03</c:v>
                </c:pt>
                <c:pt idx="476">
                  <c:v>5487.03</c:v>
                </c:pt>
                <c:pt idx="477">
                  <c:v>5473.23</c:v>
                </c:pt>
                <c:pt idx="478">
                  <c:v>5431.6</c:v>
                </c:pt>
                <c:pt idx="479">
                  <c:v>5431.6</c:v>
                </c:pt>
                <c:pt idx="480">
                  <c:v>5431.6</c:v>
                </c:pt>
                <c:pt idx="481">
                  <c:v>5433.74</c:v>
                </c:pt>
                <c:pt idx="482">
                  <c:v>5421.03</c:v>
                </c:pt>
                <c:pt idx="483">
                  <c:v>5375.32</c:v>
                </c:pt>
                <c:pt idx="484">
                  <c:v>5360.79</c:v>
                </c:pt>
                <c:pt idx="485">
                  <c:v>5346.99</c:v>
                </c:pt>
                <c:pt idx="486">
                  <c:v>5346.99</c:v>
                </c:pt>
                <c:pt idx="487">
                  <c:v>5346.99</c:v>
                </c:pt>
                <c:pt idx="488">
                  <c:v>5352.96</c:v>
                </c:pt>
                <c:pt idx="489">
                  <c:v>5354.03</c:v>
                </c:pt>
                <c:pt idx="490">
                  <c:v>5291.34</c:v>
                </c:pt>
                <c:pt idx="491">
                  <c:v>5283.4</c:v>
                </c:pt>
                <c:pt idx="492">
                  <c:v>5277.51</c:v>
                </c:pt>
                <c:pt idx="493">
                  <c:v>5277.51</c:v>
                </c:pt>
                <c:pt idx="494">
                  <c:v>5277.51</c:v>
                </c:pt>
                <c:pt idx="495">
                  <c:v>5235.4799999999996</c:v>
                </c:pt>
                <c:pt idx="496">
                  <c:v>5266.95</c:v>
                </c:pt>
                <c:pt idx="497">
                  <c:v>5306.04</c:v>
                </c:pt>
                <c:pt idx="498">
                  <c:v>5304.72</c:v>
                </c:pt>
                <c:pt idx="499">
                  <c:v>5304.72</c:v>
                </c:pt>
                <c:pt idx="500">
                  <c:v>5304.72</c:v>
                </c:pt>
                <c:pt idx="501">
                  <c:v>5304.72</c:v>
                </c:pt>
                <c:pt idx="502">
                  <c:v>5267.84</c:v>
                </c:pt>
                <c:pt idx="503">
                  <c:v>5307.01</c:v>
                </c:pt>
                <c:pt idx="504">
                  <c:v>5321.41</c:v>
                </c:pt>
                <c:pt idx="505">
                  <c:v>5308.13</c:v>
                </c:pt>
                <c:pt idx="506">
                  <c:v>5303.27</c:v>
                </c:pt>
                <c:pt idx="507">
                  <c:v>5303.27</c:v>
                </c:pt>
                <c:pt idx="508">
                  <c:v>5303.27</c:v>
                </c:pt>
                <c:pt idx="509">
                  <c:v>5297.1</c:v>
                </c:pt>
                <c:pt idx="510">
                  <c:v>5308.15</c:v>
                </c:pt>
                <c:pt idx="511">
                  <c:v>5246.68</c:v>
                </c:pt>
                <c:pt idx="512">
                  <c:v>5221.42</c:v>
                </c:pt>
                <c:pt idx="513">
                  <c:v>5222.68</c:v>
                </c:pt>
                <c:pt idx="514">
                  <c:v>5222.68</c:v>
                </c:pt>
                <c:pt idx="515">
                  <c:v>5222.68</c:v>
                </c:pt>
                <c:pt idx="516">
                  <c:v>5214.08</c:v>
                </c:pt>
                <c:pt idx="517">
                  <c:v>5187.67</c:v>
                </c:pt>
                <c:pt idx="518">
                  <c:v>5187.7</c:v>
                </c:pt>
                <c:pt idx="519">
                  <c:v>5180.74</c:v>
                </c:pt>
                <c:pt idx="520">
                  <c:v>5127.79</c:v>
                </c:pt>
                <c:pt idx="521">
                  <c:v>5127.79</c:v>
                </c:pt>
                <c:pt idx="522">
                  <c:v>5127.79</c:v>
                </c:pt>
                <c:pt idx="523">
                  <c:v>5064.2</c:v>
                </c:pt>
                <c:pt idx="524">
                  <c:v>5018.3900000000003</c:v>
                </c:pt>
                <c:pt idx="525">
                  <c:v>5035.6899999999996</c:v>
                </c:pt>
                <c:pt idx="526">
                  <c:v>5116.17</c:v>
                </c:pt>
                <c:pt idx="527">
                  <c:v>5099.96</c:v>
                </c:pt>
                <c:pt idx="528">
                  <c:v>5099.96</c:v>
                </c:pt>
                <c:pt idx="529">
                  <c:v>5099.96</c:v>
                </c:pt>
                <c:pt idx="530">
                  <c:v>5048.42</c:v>
                </c:pt>
                <c:pt idx="531">
                  <c:v>5071.63</c:v>
                </c:pt>
                <c:pt idx="532">
                  <c:v>5070.55</c:v>
                </c:pt>
                <c:pt idx="533">
                  <c:v>5010.6000000000004</c:v>
                </c:pt>
                <c:pt idx="534">
                  <c:v>4967.2299999999996</c:v>
                </c:pt>
                <c:pt idx="535">
                  <c:v>4967.2299999999996</c:v>
                </c:pt>
                <c:pt idx="536">
                  <c:v>4967.2299999999996</c:v>
                </c:pt>
                <c:pt idx="537">
                  <c:v>5011.12</c:v>
                </c:pt>
                <c:pt idx="538">
                  <c:v>5022.21</c:v>
                </c:pt>
                <c:pt idx="539">
                  <c:v>5051.41</c:v>
                </c:pt>
                <c:pt idx="540">
                  <c:v>5061.82</c:v>
                </c:pt>
                <c:pt idx="541">
                  <c:v>5123.41</c:v>
                </c:pt>
                <c:pt idx="542">
                  <c:v>5123.41</c:v>
                </c:pt>
                <c:pt idx="543">
                  <c:v>5123.41</c:v>
                </c:pt>
                <c:pt idx="544">
                  <c:v>5199.0600000000004</c:v>
                </c:pt>
                <c:pt idx="545">
                  <c:v>5160.6400000000003</c:v>
                </c:pt>
                <c:pt idx="546">
                  <c:v>5209.91</c:v>
                </c:pt>
                <c:pt idx="547">
                  <c:v>5202.3900000000003</c:v>
                </c:pt>
                <c:pt idx="548">
                  <c:v>5204.34</c:v>
                </c:pt>
                <c:pt idx="549">
                  <c:v>5204.34</c:v>
                </c:pt>
                <c:pt idx="550">
                  <c:v>5204.34</c:v>
                </c:pt>
                <c:pt idx="551">
                  <c:v>5147.21</c:v>
                </c:pt>
                <c:pt idx="552">
                  <c:v>5211.49</c:v>
                </c:pt>
                <c:pt idx="553">
                  <c:v>5205.8100000000004</c:v>
                </c:pt>
                <c:pt idx="554">
                  <c:v>5243.77</c:v>
                </c:pt>
                <c:pt idx="555">
                  <c:v>5254.35</c:v>
                </c:pt>
                <c:pt idx="556">
                  <c:v>5254.35</c:v>
                </c:pt>
                <c:pt idx="557">
                  <c:v>5254.35</c:v>
                </c:pt>
                <c:pt idx="558">
                  <c:v>5254.35</c:v>
                </c:pt>
                <c:pt idx="559">
                  <c:v>5248.49</c:v>
                </c:pt>
                <c:pt idx="560">
                  <c:v>5203.58</c:v>
                </c:pt>
                <c:pt idx="561">
                  <c:v>5218.1899999999996</c:v>
                </c:pt>
                <c:pt idx="562">
                  <c:v>5234.18</c:v>
                </c:pt>
                <c:pt idx="563">
                  <c:v>5234.18</c:v>
                </c:pt>
                <c:pt idx="564">
                  <c:v>5234.18</c:v>
                </c:pt>
                <c:pt idx="565">
                  <c:v>5241.53</c:v>
                </c:pt>
                <c:pt idx="566">
                  <c:v>5224.62</c:v>
                </c:pt>
                <c:pt idx="567">
                  <c:v>5178.51</c:v>
                </c:pt>
                <c:pt idx="568">
                  <c:v>5149.42</c:v>
                </c:pt>
                <c:pt idx="569">
                  <c:v>5117.09</c:v>
                </c:pt>
              </c:numCache>
            </c:numRef>
          </c:val>
          <c:smooth val="0"/>
          <c:extLst>
            <c:ext xmlns:c16="http://schemas.microsoft.com/office/drawing/2014/chart" uri="{C3380CC4-5D6E-409C-BE32-E72D297353CC}">
              <c16:uniqueId val="{00000000-6E6B-462B-8267-CDCCDA3D2F0B}"/>
            </c:ext>
          </c:extLst>
        </c:ser>
        <c:dLbls>
          <c:showLegendKey val="0"/>
          <c:showVal val="0"/>
          <c:showCatName val="0"/>
          <c:showSerName val="0"/>
          <c:showPercent val="0"/>
          <c:showBubbleSize val="0"/>
        </c:dLbls>
        <c:smooth val="0"/>
        <c:axId val="565699560"/>
        <c:axId val="565700280"/>
      </c:lineChart>
      <c:dateAx>
        <c:axId val="565699560"/>
        <c:scaling>
          <c:orientation val="minMax"/>
          <c:min val="45669"/>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65700280"/>
        <c:crosses val="autoZero"/>
        <c:auto val="1"/>
        <c:lblOffset val="100"/>
        <c:baseTimeUnit val="days"/>
      </c:dateAx>
      <c:valAx>
        <c:axId val="565700280"/>
        <c:scaling>
          <c:orientation val="minMax"/>
          <c:min val="45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65699560"/>
        <c:crosses val="autoZero"/>
        <c:crossBetween val="between"/>
        <c:majorUnit val="4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VIX</a:t>
            </a:r>
            <a:endParaRPr lang="ru-RU"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12530066132406872"/>
          <c:y val="2.5428331875182269E-2"/>
          <c:w val="0.81717570605857592"/>
          <c:h val="0.72186898512685904"/>
        </c:manualLayout>
      </c:layout>
      <c:lineChart>
        <c:grouping val="standard"/>
        <c:varyColors val="0"/>
        <c:ser>
          <c:idx val="2"/>
          <c:order val="0"/>
          <c:spPr>
            <a:ln w="28575" cap="rnd" cmpd="sng" algn="ctr">
              <a:solidFill>
                <a:srgbClr val="0070C0"/>
              </a:solidFill>
              <a:prstDash val="solid"/>
              <a:round/>
            </a:ln>
            <a:effectLst/>
          </c:spPr>
          <c:marker>
            <c:symbol val="none"/>
          </c:marker>
          <c:cat>
            <c:numRef>
              <c:f>Лист6!$A$7:$A$576</c:f>
              <c:numCache>
                <c:formatCode>m/d/yyyy</c:formatCode>
                <c:ptCount val="570"/>
                <c:pt idx="0">
                  <c:v>46065</c:v>
                </c:pt>
                <c:pt idx="1">
                  <c:v>46064</c:v>
                </c:pt>
                <c:pt idx="2">
                  <c:v>46063</c:v>
                </c:pt>
                <c:pt idx="3">
                  <c:v>46062</c:v>
                </c:pt>
                <c:pt idx="4">
                  <c:v>46059</c:v>
                </c:pt>
                <c:pt idx="5">
                  <c:v>46058</c:v>
                </c:pt>
                <c:pt idx="6">
                  <c:v>46057</c:v>
                </c:pt>
                <c:pt idx="7">
                  <c:v>46056</c:v>
                </c:pt>
                <c:pt idx="8">
                  <c:v>46055</c:v>
                </c:pt>
                <c:pt idx="9">
                  <c:v>46052</c:v>
                </c:pt>
                <c:pt idx="10">
                  <c:v>46051</c:v>
                </c:pt>
                <c:pt idx="11">
                  <c:v>46050</c:v>
                </c:pt>
                <c:pt idx="12">
                  <c:v>46048</c:v>
                </c:pt>
                <c:pt idx="13">
                  <c:v>46045</c:v>
                </c:pt>
                <c:pt idx="14">
                  <c:v>46038</c:v>
                </c:pt>
                <c:pt idx="15">
                  <c:v>46037</c:v>
                </c:pt>
                <c:pt idx="16">
                  <c:v>46036</c:v>
                </c:pt>
                <c:pt idx="17">
                  <c:v>46035</c:v>
                </c:pt>
                <c:pt idx="18">
                  <c:v>46034</c:v>
                </c:pt>
                <c:pt idx="19">
                  <c:v>46031</c:v>
                </c:pt>
                <c:pt idx="20">
                  <c:v>46030</c:v>
                </c:pt>
                <c:pt idx="21">
                  <c:v>46029</c:v>
                </c:pt>
                <c:pt idx="22">
                  <c:v>46027</c:v>
                </c:pt>
                <c:pt idx="23">
                  <c:v>46024</c:v>
                </c:pt>
                <c:pt idx="24">
                  <c:v>46015</c:v>
                </c:pt>
                <c:pt idx="25">
                  <c:v>46014</c:v>
                </c:pt>
                <c:pt idx="26">
                  <c:v>46013</c:v>
                </c:pt>
                <c:pt idx="27">
                  <c:v>46010</c:v>
                </c:pt>
                <c:pt idx="28">
                  <c:v>46009</c:v>
                </c:pt>
                <c:pt idx="29">
                  <c:v>46008</c:v>
                </c:pt>
                <c:pt idx="30">
                  <c:v>46007</c:v>
                </c:pt>
                <c:pt idx="31">
                  <c:v>46003</c:v>
                </c:pt>
                <c:pt idx="32">
                  <c:v>45995</c:v>
                </c:pt>
                <c:pt idx="33">
                  <c:v>45994</c:v>
                </c:pt>
                <c:pt idx="34">
                  <c:v>45993</c:v>
                </c:pt>
                <c:pt idx="35">
                  <c:v>45992</c:v>
                </c:pt>
                <c:pt idx="36">
                  <c:v>45989</c:v>
                </c:pt>
                <c:pt idx="37">
                  <c:v>45987</c:v>
                </c:pt>
                <c:pt idx="38">
                  <c:v>45986</c:v>
                </c:pt>
                <c:pt idx="39">
                  <c:v>45985</c:v>
                </c:pt>
                <c:pt idx="40">
                  <c:v>45982</c:v>
                </c:pt>
                <c:pt idx="41">
                  <c:v>45981</c:v>
                </c:pt>
                <c:pt idx="42">
                  <c:v>45980</c:v>
                </c:pt>
                <c:pt idx="43">
                  <c:v>45979</c:v>
                </c:pt>
                <c:pt idx="44">
                  <c:v>45978</c:v>
                </c:pt>
                <c:pt idx="45">
                  <c:v>45975</c:v>
                </c:pt>
                <c:pt idx="46">
                  <c:v>45974</c:v>
                </c:pt>
                <c:pt idx="47">
                  <c:v>45973</c:v>
                </c:pt>
                <c:pt idx="48">
                  <c:v>45972</c:v>
                </c:pt>
                <c:pt idx="49">
                  <c:v>45971</c:v>
                </c:pt>
                <c:pt idx="50">
                  <c:v>45968</c:v>
                </c:pt>
                <c:pt idx="51">
                  <c:v>45967</c:v>
                </c:pt>
                <c:pt idx="52">
                  <c:v>45966</c:v>
                </c:pt>
                <c:pt idx="53">
                  <c:v>45965</c:v>
                </c:pt>
                <c:pt idx="54">
                  <c:v>45964</c:v>
                </c:pt>
                <c:pt idx="55">
                  <c:v>45961</c:v>
                </c:pt>
                <c:pt idx="56">
                  <c:v>45960</c:v>
                </c:pt>
                <c:pt idx="57">
                  <c:v>45959</c:v>
                </c:pt>
                <c:pt idx="58">
                  <c:v>45958</c:v>
                </c:pt>
                <c:pt idx="59">
                  <c:v>45957</c:v>
                </c:pt>
                <c:pt idx="60">
                  <c:v>45953</c:v>
                </c:pt>
                <c:pt idx="61">
                  <c:v>45952</c:v>
                </c:pt>
                <c:pt idx="62">
                  <c:v>45951</c:v>
                </c:pt>
                <c:pt idx="63">
                  <c:v>45950</c:v>
                </c:pt>
                <c:pt idx="64">
                  <c:v>45947</c:v>
                </c:pt>
                <c:pt idx="65">
                  <c:v>45946</c:v>
                </c:pt>
                <c:pt idx="66">
                  <c:v>45945</c:v>
                </c:pt>
                <c:pt idx="67">
                  <c:v>45944</c:v>
                </c:pt>
                <c:pt idx="68">
                  <c:v>45943</c:v>
                </c:pt>
                <c:pt idx="69">
                  <c:v>45940</c:v>
                </c:pt>
                <c:pt idx="70">
                  <c:v>45939</c:v>
                </c:pt>
                <c:pt idx="71">
                  <c:v>45938</c:v>
                </c:pt>
                <c:pt idx="72">
                  <c:v>45937</c:v>
                </c:pt>
                <c:pt idx="73">
                  <c:v>45936</c:v>
                </c:pt>
                <c:pt idx="74">
                  <c:v>45933</c:v>
                </c:pt>
                <c:pt idx="75">
                  <c:v>45932</c:v>
                </c:pt>
                <c:pt idx="76">
                  <c:v>45931</c:v>
                </c:pt>
                <c:pt idx="77">
                  <c:v>45930</c:v>
                </c:pt>
                <c:pt idx="78">
                  <c:v>45929</c:v>
                </c:pt>
                <c:pt idx="79">
                  <c:v>45926</c:v>
                </c:pt>
                <c:pt idx="80">
                  <c:v>45925</c:v>
                </c:pt>
                <c:pt idx="81">
                  <c:v>45924</c:v>
                </c:pt>
                <c:pt idx="82">
                  <c:v>45923</c:v>
                </c:pt>
                <c:pt idx="83">
                  <c:v>45922</c:v>
                </c:pt>
                <c:pt idx="84">
                  <c:v>45919</c:v>
                </c:pt>
                <c:pt idx="85">
                  <c:v>45918</c:v>
                </c:pt>
                <c:pt idx="86">
                  <c:v>45917</c:v>
                </c:pt>
                <c:pt idx="87">
                  <c:v>45916</c:v>
                </c:pt>
                <c:pt idx="88">
                  <c:v>45915</c:v>
                </c:pt>
                <c:pt idx="89">
                  <c:v>45912</c:v>
                </c:pt>
                <c:pt idx="90">
                  <c:v>45911</c:v>
                </c:pt>
                <c:pt idx="91">
                  <c:v>45910</c:v>
                </c:pt>
                <c:pt idx="92">
                  <c:v>45909</c:v>
                </c:pt>
                <c:pt idx="93">
                  <c:v>45908</c:v>
                </c:pt>
                <c:pt idx="94">
                  <c:v>45905</c:v>
                </c:pt>
                <c:pt idx="95">
                  <c:v>45904</c:v>
                </c:pt>
                <c:pt idx="96">
                  <c:v>45903</c:v>
                </c:pt>
                <c:pt idx="97">
                  <c:v>45902</c:v>
                </c:pt>
                <c:pt idx="98">
                  <c:v>45898</c:v>
                </c:pt>
                <c:pt idx="99">
                  <c:v>45897</c:v>
                </c:pt>
                <c:pt idx="100">
                  <c:v>45896</c:v>
                </c:pt>
                <c:pt idx="101">
                  <c:v>45895</c:v>
                </c:pt>
                <c:pt idx="102">
                  <c:v>45894</c:v>
                </c:pt>
                <c:pt idx="103">
                  <c:v>45891</c:v>
                </c:pt>
                <c:pt idx="104">
                  <c:v>45890</c:v>
                </c:pt>
                <c:pt idx="105">
                  <c:v>45889</c:v>
                </c:pt>
                <c:pt idx="106">
                  <c:v>45888</c:v>
                </c:pt>
                <c:pt idx="107">
                  <c:v>45887</c:v>
                </c:pt>
                <c:pt idx="108">
                  <c:v>45884</c:v>
                </c:pt>
                <c:pt idx="109">
                  <c:v>45883</c:v>
                </c:pt>
                <c:pt idx="110">
                  <c:v>45882</c:v>
                </c:pt>
                <c:pt idx="111">
                  <c:v>45881</c:v>
                </c:pt>
                <c:pt idx="112">
                  <c:v>45880</c:v>
                </c:pt>
                <c:pt idx="113">
                  <c:v>45877</c:v>
                </c:pt>
                <c:pt idx="114">
                  <c:v>45876</c:v>
                </c:pt>
                <c:pt idx="115">
                  <c:v>45875</c:v>
                </c:pt>
                <c:pt idx="116">
                  <c:v>45874</c:v>
                </c:pt>
                <c:pt idx="117">
                  <c:v>45873</c:v>
                </c:pt>
                <c:pt idx="118">
                  <c:v>45870</c:v>
                </c:pt>
                <c:pt idx="119">
                  <c:v>45869</c:v>
                </c:pt>
                <c:pt idx="120">
                  <c:v>45868</c:v>
                </c:pt>
                <c:pt idx="121">
                  <c:v>45867</c:v>
                </c:pt>
                <c:pt idx="122">
                  <c:v>45866</c:v>
                </c:pt>
                <c:pt idx="123">
                  <c:v>45863</c:v>
                </c:pt>
                <c:pt idx="124">
                  <c:v>45862</c:v>
                </c:pt>
                <c:pt idx="125">
                  <c:v>45861</c:v>
                </c:pt>
                <c:pt idx="126">
                  <c:v>45860</c:v>
                </c:pt>
                <c:pt idx="127">
                  <c:v>45859</c:v>
                </c:pt>
                <c:pt idx="128">
                  <c:v>45856</c:v>
                </c:pt>
                <c:pt idx="129">
                  <c:v>45855</c:v>
                </c:pt>
                <c:pt idx="130">
                  <c:v>45854</c:v>
                </c:pt>
                <c:pt idx="131">
                  <c:v>45853</c:v>
                </c:pt>
                <c:pt idx="132">
                  <c:v>45852</c:v>
                </c:pt>
                <c:pt idx="133">
                  <c:v>45849</c:v>
                </c:pt>
                <c:pt idx="134">
                  <c:v>45848</c:v>
                </c:pt>
                <c:pt idx="135">
                  <c:v>45847</c:v>
                </c:pt>
                <c:pt idx="136">
                  <c:v>45846</c:v>
                </c:pt>
                <c:pt idx="137">
                  <c:v>45845</c:v>
                </c:pt>
                <c:pt idx="138">
                  <c:v>45841</c:v>
                </c:pt>
                <c:pt idx="139">
                  <c:v>45840</c:v>
                </c:pt>
                <c:pt idx="140">
                  <c:v>45839</c:v>
                </c:pt>
                <c:pt idx="141">
                  <c:v>45838</c:v>
                </c:pt>
                <c:pt idx="142">
                  <c:v>45835</c:v>
                </c:pt>
                <c:pt idx="143">
                  <c:v>45834</c:v>
                </c:pt>
                <c:pt idx="144">
                  <c:v>45833</c:v>
                </c:pt>
                <c:pt idx="145">
                  <c:v>45832</c:v>
                </c:pt>
                <c:pt idx="146">
                  <c:v>45831</c:v>
                </c:pt>
                <c:pt idx="147">
                  <c:v>45828</c:v>
                </c:pt>
                <c:pt idx="148">
                  <c:v>45826</c:v>
                </c:pt>
                <c:pt idx="149">
                  <c:v>45825</c:v>
                </c:pt>
                <c:pt idx="150">
                  <c:v>45824</c:v>
                </c:pt>
                <c:pt idx="151">
                  <c:v>45821</c:v>
                </c:pt>
                <c:pt idx="152">
                  <c:v>45820</c:v>
                </c:pt>
                <c:pt idx="153">
                  <c:v>45819</c:v>
                </c:pt>
                <c:pt idx="154">
                  <c:v>45818</c:v>
                </c:pt>
                <c:pt idx="155">
                  <c:v>45817</c:v>
                </c:pt>
                <c:pt idx="156">
                  <c:v>45813</c:v>
                </c:pt>
                <c:pt idx="157">
                  <c:v>45812</c:v>
                </c:pt>
                <c:pt idx="158">
                  <c:v>45811</c:v>
                </c:pt>
                <c:pt idx="159">
                  <c:v>45810</c:v>
                </c:pt>
                <c:pt idx="160">
                  <c:v>45807</c:v>
                </c:pt>
                <c:pt idx="161">
                  <c:v>45806</c:v>
                </c:pt>
                <c:pt idx="162">
                  <c:v>45805</c:v>
                </c:pt>
                <c:pt idx="163">
                  <c:v>45804</c:v>
                </c:pt>
                <c:pt idx="164">
                  <c:v>45800</c:v>
                </c:pt>
                <c:pt idx="165">
                  <c:v>45799</c:v>
                </c:pt>
                <c:pt idx="166">
                  <c:v>45798</c:v>
                </c:pt>
                <c:pt idx="167">
                  <c:v>45797</c:v>
                </c:pt>
                <c:pt idx="168">
                  <c:v>45796</c:v>
                </c:pt>
                <c:pt idx="169">
                  <c:v>45793</c:v>
                </c:pt>
                <c:pt idx="170">
                  <c:v>45792</c:v>
                </c:pt>
                <c:pt idx="171">
                  <c:v>45791</c:v>
                </c:pt>
                <c:pt idx="172">
                  <c:v>45790</c:v>
                </c:pt>
                <c:pt idx="173">
                  <c:v>45789</c:v>
                </c:pt>
                <c:pt idx="174">
                  <c:v>45786</c:v>
                </c:pt>
                <c:pt idx="175">
                  <c:v>45785</c:v>
                </c:pt>
                <c:pt idx="176">
                  <c:v>45784</c:v>
                </c:pt>
                <c:pt idx="177">
                  <c:v>45783</c:v>
                </c:pt>
                <c:pt idx="178">
                  <c:v>45782</c:v>
                </c:pt>
                <c:pt idx="179">
                  <c:v>45779</c:v>
                </c:pt>
                <c:pt idx="180">
                  <c:v>45778</c:v>
                </c:pt>
                <c:pt idx="181">
                  <c:v>45777</c:v>
                </c:pt>
                <c:pt idx="182">
                  <c:v>45776</c:v>
                </c:pt>
                <c:pt idx="183">
                  <c:v>45775</c:v>
                </c:pt>
                <c:pt idx="184">
                  <c:v>45772</c:v>
                </c:pt>
                <c:pt idx="185">
                  <c:v>45771</c:v>
                </c:pt>
                <c:pt idx="186">
                  <c:v>45770</c:v>
                </c:pt>
                <c:pt idx="187">
                  <c:v>45769</c:v>
                </c:pt>
                <c:pt idx="188">
                  <c:v>45768</c:v>
                </c:pt>
                <c:pt idx="189">
                  <c:v>45764</c:v>
                </c:pt>
                <c:pt idx="190">
                  <c:v>45763</c:v>
                </c:pt>
                <c:pt idx="191">
                  <c:v>45762</c:v>
                </c:pt>
                <c:pt idx="192">
                  <c:v>45761</c:v>
                </c:pt>
                <c:pt idx="193">
                  <c:v>45758</c:v>
                </c:pt>
                <c:pt idx="194">
                  <c:v>45757</c:v>
                </c:pt>
                <c:pt idx="195">
                  <c:v>45756</c:v>
                </c:pt>
                <c:pt idx="196">
                  <c:v>45755</c:v>
                </c:pt>
                <c:pt idx="197">
                  <c:v>45754</c:v>
                </c:pt>
                <c:pt idx="198">
                  <c:v>45751</c:v>
                </c:pt>
                <c:pt idx="199">
                  <c:v>45750</c:v>
                </c:pt>
                <c:pt idx="200">
                  <c:v>45749</c:v>
                </c:pt>
                <c:pt idx="201">
                  <c:v>45748</c:v>
                </c:pt>
                <c:pt idx="202">
                  <c:v>45747</c:v>
                </c:pt>
                <c:pt idx="203">
                  <c:v>45744</c:v>
                </c:pt>
                <c:pt idx="204">
                  <c:v>45743</c:v>
                </c:pt>
                <c:pt idx="205">
                  <c:v>45742</c:v>
                </c:pt>
                <c:pt idx="206">
                  <c:v>45741</c:v>
                </c:pt>
                <c:pt idx="207">
                  <c:v>45740</c:v>
                </c:pt>
                <c:pt idx="208">
                  <c:v>45737</c:v>
                </c:pt>
                <c:pt idx="209">
                  <c:v>45736</c:v>
                </c:pt>
                <c:pt idx="210">
                  <c:v>45735</c:v>
                </c:pt>
                <c:pt idx="211">
                  <c:v>45734</c:v>
                </c:pt>
                <c:pt idx="212">
                  <c:v>45733</c:v>
                </c:pt>
                <c:pt idx="213">
                  <c:v>45730</c:v>
                </c:pt>
                <c:pt idx="214">
                  <c:v>45729</c:v>
                </c:pt>
                <c:pt idx="215">
                  <c:v>45728</c:v>
                </c:pt>
                <c:pt idx="216">
                  <c:v>45727</c:v>
                </c:pt>
                <c:pt idx="217">
                  <c:v>45726</c:v>
                </c:pt>
                <c:pt idx="218">
                  <c:v>45723</c:v>
                </c:pt>
                <c:pt idx="219">
                  <c:v>45722</c:v>
                </c:pt>
                <c:pt idx="220">
                  <c:v>45721</c:v>
                </c:pt>
                <c:pt idx="221">
                  <c:v>45720</c:v>
                </c:pt>
                <c:pt idx="222">
                  <c:v>45719</c:v>
                </c:pt>
                <c:pt idx="223">
                  <c:v>45716</c:v>
                </c:pt>
                <c:pt idx="224">
                  <c:v>45715</c:v>
                </c:pt>
                <c:pt idx="225">
                  <c:v>45714</c:v>
                </c:pt>
                <c:pt idx="226">
                  <c:v>45713</c:v>
                </c:pt>
                <c:pt idx="227">
                  <c:v>45712</c:v>
                </c:pt>
                <c:pt idx="228">
                  <c:v>45709</c:v>
                </c:pt>
                <c:pt idx="229">
                  <c:v>45708</c:v>
                </c:pt>
                <c:pt idx="230">
                  <c:v>45707</c:v>
                </c:pt>
                <c:pt idx="231">
                  <c:v>45706</c:v>
                </c:pt>
                <c:pt idx="232">
                  <c:v>45705</c:v>
                </c:pt>
                <c:pt idx="233">
                  <c:v>45704</c:v>
                </c:pt>
                <c:pt idx="234">
                  <c:v>45703</c:v>
                </c:pt>
                <c:pt idx="235">
                  <c:v>45702</c:v>
                </c:pt>
                <c:pt idx="236">
                  <c:v>45701</c:v>
                </c:pt>
                <c:pt idx="237">
                  <c:v>45700</c:v>
                </c:pt>
                <c:pt idx="238">
                  <c:v>45699</c:v>
                </c:pt>
                <c:pt idx="239">
                  <c:v>45698</c:v>
                </c:pt>
                <c:pt idx="240">
                  <c:v>45697</c:v>
                </c:pt>
                <c:pt idx="241">
                  <c:v>45696</c:v>
                </c:pt>
                <c:pt idx="242">
                  <c:v>45695</c:v>
                </c:pt>
                <c:pt idx="243">
                  <c:v>45694</c:v>
                </c:pt>
                <c:pt idx="244">
                  <c:v>45693</c:v>
                </c:pt>
                <c:pt idx="245">
                  <c:v>45692</c:v>
                </c:pt>
                <c:pt idx="246">
                  <c:v>45691</c:v>
                </c:pt>
                <c:pt idx="247">
                  <c:v>45690</c:v>
                </c:pt>
                <c:pt idx="248">
                  <c:v>45689</c:v>
                </c:pt>
                <c:pt idx="249">
                  <c:v>45688</c:v>
                </c:pt>
                <c:pt idx="250">
                  <c:v>45687</c:v>
                </c:pt>
                <c:pt idx="251">
                  <c:v>45686</c:v>
                </c:pt>
                <c:pt idx="252">
                  <c:v>45685</c:v>
                </c:pt>
                <c:pt idx="253">
                  <c:v>45684</c:v>
                </c:pt>
                <c:pt idx="254">
                  <c:v>45683</c:v>
                </c:pt>
                <c:pt idx="255">
                  <c:v>45682</c:v>
                </c:pt>
                <c:pt idx="256">
                  <c:v>45681</c:v>
                </c:pt>
                <c:pt idx="257">
                  <c:v>45680</c:v>
                </c:pt>
                <c:pt idx="258">
                  <c:v>45679</c:v>
                </c:pt>
                <c:pt idx="259">
                  <c:v>45678</c:v>
                </c:pt>
                <c:pt idx="260">
                  <c:v>45677</c:v>
                </c:pt>
                <c:pt idx="261">
                  <c:v>45676</c:v>
                </c:pt>
                <c:pt idx="262">
                  <c:v>45675</c:v>
                </c:pt>
                <c:pt idx="263">
                  <c:v>45674</c:v>
                </c:pt>
                <c:pt idx="264">
                  <c:v>45673</c:v>
                </c:pt>
                <c:pt idx="265">
                  <c:v>45672</c:v>
                </c:pt>
                <c:pt idx="266">
                  <c:v>45671</c:v>
                </c:pt>
                <c:pt idx="267">
                  <c:v>45670</c:v>
                </c:pt>
                <c:pt idx="268">
                  <c:v>45669</c:v>
                </c:pt>
                <c:pt idx="269">
                  <c:v>45668</c:v>
                </c:pt>
                <c:pt idx="270">
                  <c:v>45667</c:v>
                </c:pt>
                <c:pt idx="271">
                  <c:v>45666</c:v>
                </c:pt>
                <c:pt idx="272">
                  <c:v>45665</c:v>
                </c:pt>
                <c:pt idx="273">
                  <c:v>45664</c:v>
                </c:pt>
                <c:pt idx="274">
                  <c:v>45663</c:v>
                </c:pt>
                <c:pt idx="275">
                  <c:v>45662</c:v>
                </c:pt>
                <c:pt idx="276">
                  <c:v>45661</c:v>
                </c:pt>
                <c:pt idx="277">
                  <c:v>45660</c:v>
                </c:pt>
                <c:pt idx="278">
                  <c:v>45659</c:v>
                </c:pt>
                <c:pt idx="279">
                  <c:v>45658</c:v>
                </c:pt>
                <c:pt idx="280">
                  <c:v>45657</c:v>
                </c:pt>
                <c:pt idx="281">
                  <c:v>45656</c:v>
                </c:pt>
                <c:pt idx="282">
                  <c:v>45655</c:v>
                </c:pt>
                <c:pt idx="283">
                  <c:v>45654</c:v>
                </c:pt>
                <c:pt idx="284">
                  <c:v>45653</c:v>
                </c:pt>
                <c:pt idx="285">
                  <c:v>45652</c:v>
                </c:pt>
                <c:pt idx="286">
                  <c:v>45651</c:v>
                </c:pt>
                <c:pt idx="287">
                  <c:v>45650</c:v>
                </c:pt>
                <c:pt idx="288">
                  <c:v>45649</c:v>
                </c:pt>
                <c:pt idx="289">
                  <c:v>45648</c:v>
                </c:pt>
                <c:pt idx="290">
                  <c:v>45647</c:v>
                </c:pt>
                <c:pt idx="291">
                  <c:v>45646</c:v>
                </c:pt>
                <c:pt idx="292">
                  <c:v>45645</c:v>
                </c:pt>
                <c:pt idx="293">
                  <c:v>45644</c:v>
                </c:pt>
                <c:pt idx="294">
                  <c:v>45643</c:v>
                </c:pt>
                <c:pt idx="295">
                  <c:v>45642</c:v>
                </c:pt>
                <c:pt idx="296">
                  <c:v>45641</c:v>
                </c:pt>
                <c:pt idx="297">
                  <c:v>45640</c:v>
                </c:pt>
                <c:pt idx="298">
                  <c:v>45639</c:v>
                </c:pt>
                <c:pt idx="299">
                  <c:v>45638</c:v>
                </c:pt>
                <c:pt idx="300">
                  <c:v>45637</c:v>
                </c:pt>
                <c:pt idx="301">
                  <c:v>45636</c:v>
                </c:pt>
                <c:pt idx="302">
                  <c:v>45635</c:v>
                </c:pt>
                <c:pt idx="303">
                  <c:v>45634</c:v>
                </c:pt>
                <c:pt idx="304">
                  <c:v>45633</c:v>
                </c:pt>
                <c:pt idx="305">
                  <c:v>45632</c:v>
                </c:pt>
                <c:pt idx="306">
                  <c:v>45631</c:v>
                </c:pt>
                <c:pt idx="307">
                  <c:v>45630</c:v>
                </c:pt>
                <c:pt idx="308">
                  <c:v>45629</c:v>
                </c:pt>
                <c:pt idx="309">
                  <c:v>45628</c:v>
                </c:pt>
                <c:pt idx="310">
                  <c:v>45627</c:v>
                </c:pt>
                <c:pt idx="311">
                  <c:v>45626</c:v>
                </c:pt>
                <c:pt idx="312">
                  <c:v>45625</c:v>
                </c:pt>
                <c:pt idx="313">
                  <c:v>45624</c:v>
                </c:pt>
                <c:pt idx="314">
                  <c:v>45623</c:v>
                </c:pt>
                <c:pt idx="315">
                  <c:v>45622</c:v>
                </c:pt>
                <c:pt idx="316">
                  <c:v>45621</c:v>
                </c:pt>
                <c:pt idx="317">
                  <c:v>45620</c:v>
                </c:pt>
                <c:pt idx="318">
                  <c:v>45619</c:v>
                </c:pt>
                <c:pt idx="319">
                  <c:v>45618</c:v>
                </c:pt>
                <c:pt idx="320">
                  <c:v>45617</c:v>
                </c:pt>
                <c:pt idx="321">
                  <c:v>45616</c:v>
                </c:pt>
                <c:pt idx="322">
                  <c:v>45615</c:v>
                </c:pt>
                <c:pt idx="323">
                  <c:v>45614</c:v>
                </c:pt>
                <c:pt idx="324">
                  <c:v>45613</c:v>
                </c:pt>
                <c:pt idx="325">
                  <c:v>45612</c:v>
                </c:pt>
                <c:pt idx="326">
                  <c:v>45611</c:v>
                </c:pt>
                <c:pt idx="327">
                  <c:v>45610</c:v>
                </c:pt>
                <c:pt idx="328">
                  <c:v>45609</c:v>
                </c:pt>
                <c:pt idx="329">
                  <c:v>45608</c:v>
                </c:pt>
                <c:pt idx="330">
                  <c:v>45607</c:v>
                </c:pt>
                <c:pt idx="331">
                  <c:v>45606</c:v>
                </c:pt>
                <c:pt idx="332">
                  <c:v>45605</c:v>
                </c:pt>
                <c:pt idx="333">
                  <c:v>45604</c:v>
                </c:pt>
                <c:pt idx="334">
                  <c:v>45603</c:v>
                </c:pt>
                <c:pt idx="335">
                  <c:v>45602</c:v>
                </c:pt>
                <c:pt idx="336">
                  <c:v>45601</c:v>
                </c:pt>
                <c:pt idx="337">
                  <c:v>45600</c:v>
                </c:pt>
                <c:pt idx="338">
                  <c:v>45599</c:v>
                </c:pt>
                <c:pt idx="339">
                  <c:v>45598</c:v>
                </c:pt>
                <c:pt idx="340">
                  <c:v>45597</c:v>
                </c:pt>
                <c:pt idx="341">
                  <c:v>45596</c:v>
                </c:pt>
                <c:pt idx="342">
                  <c:v>45595</c:v>
                </c:pt>
                <c:pt idx="343">
                  <c:v>45594</c:v>
                </c:pt>
                <c:pt idx="344">
                  <c:v>45593</c:v>
                </c:pt>
                <c:pt idx="345">
                  <c:v>45592</c:v>
                </c:pt>
                <c:pt idx="346">
                  <c:v>45591</c:v>
                </c:pt>
                <c:pt idx="347">
                  <c:v>45590</c:v>
                </c:pt>
                <c:pt idx="348">
                  <c:v>45589</c:v>
                </c:pt>
                <c:pt idx="349">
                  <c:v>45588</c:v>
                </c:pt>
                <c:pt idx="350">
                  <c:v>45587</c:v>
                </c:pt>
                <c:pt idx="351">
                  <c:v>45586</c:v>
                </c:pt>
                <c:pt idx="352">
                  <c:v>45585</c:v>
                </c:pt>
                <c:pt idx="353">
                  <c:v>45584</c:v>
                </c:pt>
                <c:pt idx="354">
                  <c:v>45583</c:v>
                </c:pt>
                <c:pt idx="355">
                  <c:v>45582</c:v>
                </c:pt>
                <c:pt idx="356">
                  <c:v>45581</c:v>
                </c:pt>
                <c:pt idx="357">
                  <c:v>45580</c:v>
                </c:pt>
                <c:pt idx="358">
                  <c:v>45579</c:v>
                </c:pt>
                <c:pt idx="359">
                  <c:v>45578</c:v>
                </c:pt>
                <c:pt idx="360">
                  <c:v>45577</c:v>
                </c:pt>
                <c:pt idx="361">
                  <c:v>45576</c:v>
                </c:pt>
                <c:pt idx="362">
                  <c:v>45575</c:v>
                </c:pt>
                <c:pt idx="363">
                  <c:v>45574</c:v>
                </c:pt>
                <c:pt idx="364">
                  <c:v>45573</c:v>
                </c:pt>
                <c:pt idx="365">
                  <c:v>45572</c:v>
                </c:pt>
                <c:pt idx="366">
                  <c:v>45571</c:v>
                </c:pt>
                <c:pt idx="367">
                  <c:v>45570</c:v>
                </c:pt>
                <c:pt idx="368">
                  <c:v>45569</c:v>
                </c:pt>
                <c:pt idx="369">
                  <c:v>45568</c:v>
                </c:pt>
                <c:pt idx="370">
                  <c:v>45567</c:v>
                </c:pt>
                <c:pt idx="371">
                  <c:v>45566</c:v>
                </c:pt>
                <c:pt idx="372">
                  <c:v>45565</c:v>
                </c:pt>
                <c:pt idx="373">
                  <c:v>45564</c:v>
                </c:pt>
                <c:pt idx="374">
                  <c:v>45563</c:v>
                </c:pt>
                <c:pt idx="375">
                  <c:v>45562</c:v>
                </c:pt>
                <c:pt idx="376">
                  <c:v>45561</c:v>
                </c:pt>
                <c:pt idx="377">
                  <c:v>45560</c:v>
                </c:pt>
                <c:pt idx="378">
                  <c:v>45559</c:v>
                </c:pt>
                <c:pt idx="379">
                  <c:v>45558</c:v>
                </c:pt>
                <c:pt idx="380">
                  <c:v>45557</c:v>
                </c:pt>
                <c:pt idx="381">
                  <c:v>45556</c:v>
                </c:pt>
                <c:pt idx="382">
                  <c:v>45555</c:v>
                </c:pt>
                <c:pt idx="383">
                  <c:v>45554</c:v>
                </c:pt>
                <c:pt idx="384">
                  <c:v>45553</c:v>
                </c:pt>
                <c:pt idx="385">
                  <c:v>45552</c:v>
                </c:pt>
                <c:pt idx="386">
                  <c:v>45551</c:v>
                </c:pt>
                <c:pt idx="387">
                  <c:v>45550</c:v>
                </c:pt>
                <c:pt idx="388">
                  <c:v>45549</c:v>
                </c:pt>
                <c:pt idx="389">
                  <c:v>45548</c:v>
                </c:pt>
                <c:pt idx="390">
                  <c:v>45547</c:v>
                </c:pt>
                <c:pt idx="391">
                  <c:v>45546</c:v>
                </c:pt>
                <c:pt idx="392">
                  <c:v>45545</c:v>
                </c:pt>
                <c:pt idx="393">
                  <c:v>45544</c:v>
                </c:pt>
                <c:pt idx="394">
                  <c:v>45543</c:v>
                </c:pt>
                <c:pt idx="395">
                  <c:v>45542</c:v>
                </c:pt>
                <c:pt idx="396">
                  <c:v>45541</c:v>
                </c:pt>
                <c:pt idx="397">
                  <c:v>45540</c:v>
                </c:pt>
                <c:pt idx="398">
                  <c:v>45539</c:v>
                </c:pt>
                <c:pt idx="399">
                  <c:v>45538</c:v>
                </c:pt>
                <c:pt idx="400">
                  <c:v>45537</c:v>
                </c:pt>
                <c:pt idx="401">
                  <c:v>45536</c:v>
                </c:pt>
                <c:pt idx="402">
                  <c:v>45535</c:v>
                </c:pt>
                <c:pt idx="403">
                  <c:v>45534</c:v>
                </c:pt>
                <c:pt idx="404">
                  <c:v>45533</c:v>
                </c:pt>
                <c:pt idx="405">
                  <c:v>45532</c:v>
                </c:pt>
                <c:pt idx="406">
                  <c:v>45531</c:v>
                </c:pt>
                <c:pt idx="407">
                  <c:v>45530</c:v>
                </c:pt>
                <c:pt idx="408">
                  <c:v>45529</c:v>
                </c:pt>
                <c:pt idx="409">
                  <c:v>45528</c:v>
                </c:pt>
                <c:pt idx="410">
                  <c:v>45527</c:v>
                </c:pt>
                <c:pt idx="411">
                  <c:v>45526</c:v>
                </c:pt>
                <c:pt idx="412">
                  <c:v>45525</c:v>
                </c:pt>
                <c:pt idx="413">
                  <c:v>45524</c:v>
                </c:pt>
                <c:pt idx="414">
                  <c:v>45523</c:v>
                </c:pt>
                <c:pt idx="415">
                  <c:v>45522</c:v>
                </c:pt>
                <c:pt idx="416">
                  <c:v>45521</c:v>
                </c:pt>
                <c:pt idx="417">
                  <c:v>45520</c:v>
                </c:pt>
                <c:pt idx="418">
                  <c:v>45519</c:v>
                </c:pt>
                <c:pt idx="419">
                  <c:v>45518</c:v>
                </c:pt>
                <c:pt idx="420">
                  <c:v>45517</c:v>
                </c:pt>
                <c:pt idx="421">
                  <c:v>45516</c:v>
                </c:pt>
                <c:pt idx="422">
                  <c:v>45515</c:v>
                </c:pt>
                <c:pt idx="423">
                  <c:v>45514</c:v>
                </c:pt>
                <c:pt idx="424">
                  <c:v>45513</c:v>
                </c:pt>
                <c:pt idx="425">
                  <c:v>45512</c:v>
                </c:pt>
                <c:pt idx="426">
                  <c:v>45511</c:v>
                </c:pt>
                <c:pt idx="427">
                  <c:v>45510</c:v>
                </c:pt>
                <c:pt idx="428">
                  <c:v>45509</c:v>
                </c:pt>
                <c:pt idx="429">
                  <c:v>45508</c:v>
                </c:pt>
                <c:pt idx="430">
                  <c:v>45507</c:v>
                </c:pt>
                <c:pt idx="431">
                  <c:v>45506</c:v>
                </c:pt>
                <c:pt idx="432">
                  <c:v>45505</c:v>
                </c:pt>
                <c:pt idx="433">
                  <c:v>45504</c:v>
                </c:pt>
                <c:pt idx="434">
                  <c:v>45503</c:v>
                </c:pt>
                <c:pt idx="435">
                  <c:v>45502</c:v>
                </c:pt>
                <c:pt idx="436">
                  <c:v>45501</c:v>
                </c:pt>
                <c:pt idx="437">
                  <c:v>45500</c:v>
                </c:pt>
                <c:pt idx="438">
                  <c:v>45499</c:v>
                </c:pt>
                <c:pt idx="439">
                  <c:v>45498</c:v>
                </c:pt>
                <c:pt idx="440">
                  <c:v>45497</c:v>
                </c:pt>
                <c:pt idx="441">
                  <c:v>45496</c:v>
                </c:pt>
                <c:pt idx="442">
                  <c:v>45495</c:v>
                </c:pt>
                <c:pt idx="443">
                  <c:v>45494</c:v>
                </c:pt>
                <c:pt idx="444">
                  <c:v>45493</c:v>
                </c:pt>
                <c:pt idx="445">
                  <c:v>45492</c:v>
                </c:pt>
                <c:pt idx="446">
                  <c:v>45491</c:v>
                </c:pt>
                <c:pt idx="447">
                  <c:v>45490</c:v>
                </c:pt>
                <c:pt idx="448">
                  <c:v>45489</c:v>
                </c:pt>
                <c:pt idx="449">
                  <c:v>45488</c:v>
                </c:pt>
                <c:pt idx="450">
                  <c:v>45487</c:v>
                </c:pt>
                <c:pt idx="451">
                  <c:v>45486</c:v>
                </c:pt>
                <c:pt idx="452">
                  <c:v>45485</c:v>
                </c:pt>
                <c:pt idx="453">
                  <c:v>45484</c:v>
                </c:pt>
                <c:pt idx="454">
                  <c:v>45483</c:v>
                </c:pt>
                <c:pt idx="455">
                  <c:v>45482</c:v>
                </c:pt>
                <c:pt idx="456">
                  <c:v>45481</c:v>
                </c:pt>
                <c:pt idx="457">
                  <c:v>45480</c:v>
                </c:pt>
                <c:pt idx="458">
                  <c:v>45479</c:v>
                </c:pt>
                <c:pt idx="459">
                  <c:v>45478</c:v>
                </c:pt>
                <c:pt idx="460">
                  <c:v>45477</c:v>
                </c:pt>
                <c:pt idx="461">
                  <c:v>45476</c:v>
                </c:pt>
                <c:pt idx="462">
                  <c:v>45475</c:v>
                </c:pt>
                <c:pt idx="463">
                  <c:v>45474</c:v>
                </c:pt>
                <c:pt idx="464">
                  <c:v>45473</c:v>
                </c:pt>
                <c:pt idx="465">
                  <c:v>45472</c:v>
                </c:pt>
                <c:pt idx="466">
                  <c:v>45471</c:v>
                </c:pt>
                <c:pt idx="467">
                  <c:v>45470</c:v>
                </c:pt>
                <c:pt idx="468">
                  <c:v>45469</c:v>
                </c:pt>
                <c:pt idx="469">
                  <c:v>45468</c:v>
                </c:pt>
                <c:pt idx="470">
                  <c:v>45467</c:v>
                </c:pt>
                <c:pt idx="471">
                  <c:v>45466</c:v>
                </c:pt>
                <c:pt idx="472">
                  <c:v>45465</c:v>
                </c:pt>
                <c:pt idx="473">
                  <c:v>45464</c:v>
                </c:pt>
                <c:pt idx="474">
                  <c:v>45463</c:v>
                </c:pt>
                <c:pt idx="475">
                  <c:v>45462</c:v>
                </c:pt>
                <c:pt idx="476">
                  <c:v>45461</c:v>
                </c:pt>
                <c:pt idx="477">
                  <c:v>45460</c:v>
                </c:pt>
                <c:pt idx="478">
                  <c:v>45459</c:v>
                </c:pt>
                <c:pt idx="479">
                  <c:v>45458</c:v>
                </c:pt>
                <c:pt idx="480">
                  <c:v>45457</c:v>
                </c:pt>
                <c:pt idx="481">
                  <c:v>45456</c:v>
                </c:pt>
                <c:pt idx="482">
                  <c:v>45455</c:v>
                </c:pt>
                <c:pt idx="483">
                  <c:v>45454</c:v>
                </c:pt>
                <c:pt idx="484">
                  <c:v>45453</c:v>
                </c:pt>
                <c:pt idx="485">
                  <c:v>45452</c:v>
                </c:pt>
                <c:pt idx="486">
                  <c:v>45451</c:v>
                </c:pt>
                <c:pt idx="487">
                  <c:v>45450</c:v>
                </c:pt>
                <c:pt idx="488">
                  <c:v>45449</c:v>
                </c:pt>
                <c:pt idx="489">
                  <c:v>45448</c:v>
                </c:pt>
                <c:pt idx="490">
                  <c:v>45447</c:v>
                </c:pt>
                <c:pt idx="491">
                  <c:v>45446</c:v>
                </c:pt>
                <c:pt idx="492">
                  <c:v>45445</c:v>
                </c:pt>
                <c:pt idx="493">
                  <c:v>45444</c:v>
                </c:pt>
                <c:pt idx="494">
                  <c:v>45443</c:v>
                </c:pt>
                <c:pt idx="495">
                  <c:v>45442</c:v>
                </c:pt>
                <c:pt idx="496">
                  <c:v>45441</c:v>
                </c:pt>
                <c:pt idx="497">
                  <c:v>45440</c:v>
                </c:pt>
                <c:pt idx="498">
                  <c:v>45439</c:v>
                </c:pt>
                <c:pt idx="499">
                  <c:v>45438</c:v>
                </c:pt>
                <c:pt idx="500">
                  <c:v>45437</c:v>
                </c:pt>
                <c:pt idx="501">
                  <c:v>45436</c:v>
                </c:pt>
                <c:pt idx="502">
                  <c:v>45435</c:v>
                </c:pt>
                <c:pt idx="503">
                  <c:v>45434</c:v>
                </c:pt>
                <c:pt idx="504">
                  <c:v>45433</c:v>
                </c:pt>
                <c:pt idx="505">
                  <c:v>45432</c:v>
                </c:pt>
                <c:pt idx="506">
                  <c:v>45431</c:v>
                </c:pt>
                <c:pt idx="507">
                  <c:v>45430</c:v>
                </c:pt>
                <c:pt idx="508">
                  <c:v>45429</c:v>
                </c:pt>
                <c:pt idx="509">
                  <c:v>45428</c:v>
                </c:pt>
                <c:pt idx="510">
                  <c:v>45427</c:v>
                </c:pt>
                <c:pt idx="511">
                  <c:v>45426</c:v>
                </c:pt>
                <c:pt idx="512">
                  <c:v>45425</c:v>
                </c:pt>
                <c:pt idx="513">
                  <c:v>45424</c:v>
                </c:pt>
                <c:pt idx="514">
                  <c:v>45423</c:v>
                </c:pt>
                <c:pt idx="515">
                  <c:v>45422</c:v>
                </c:pt>
                <c:pt idx="516">
                  <c:v>45421</c:v>
                </c:pt>
                <c:pt idx="517">
                  <c:v>45420</c:v>
                </c:pt>
                <c:pt idx="518">
                  <c:v>45419</c:v>
                </c:pt>
                <c:pt idx="519">
                  <c:v>45418</c:v>
                </c:pt>
                <c:pt idx="520">
                  <c:v>45417</c:v>
                </c:pt>
                <c:pt idx="521">
                  <c:v>45416</c:v>
                </c:pt>
                <c:pt idx="522">
                  <c:v>45415</c:v>
                </c:pt>
                <c:pt idx="523">
                  <c:v>45414</c:v>
                </c:pt>
                <c:pt idx="524">
                  <c:v>45413</c:v>
                </c:pt>
                <c:pt idx="525">
                  <c:v>45412</c:v>
                </c:pt>
                <c:pt idx="526">
                  <c:v>45411</c:v>
                </c:pt>
                <c:pt idx="527">
                  <c:v>45410</c:v>
                </c:pt>
                <c:pt idx="528">
                  <c:v>45409</c:v>
                </c:pt>
                <c:pt idx="529">
                  <c:v>45408</c:v>
                </c:pt>
                <c:pt idx="530">
                  <c:v>45407</c:v>
                </c:pt>
                <c:pt idx="531">
                  <c:v>45406</c:v>
                </c:pt>
                <c:pt idx="532">
                  <c:v>45405</c:v>
                </c:pt>
                <c:pt idx="533">
                  <c:v>45404</c:v>
                </c:pt>
                <c:pt idx="534">
                  <c:v>45403</c:v>
                </c:pt>
                <c:pt idx="535">
                  <c:v>45402</c:v>
                </c:pt>
                <c:pt idx="536">
                  <c:v>45401</c:v>
                </c:pt>
                <c:pt idx="537">
                  <c:v>45400</c:v>
                </c:pt>
                <c:pt idx="538">
                  <c:v>45399</c:v>
                </c:pt>
                <c:pt idx="539">
                  <c:v>45398</c:v>
                </c:pt>
                <c:pt idx="540">
                  <c:v>45397</c:v>
                </c:pt>
                <c:pt idx="541">
                  <c:v>45396</c:v>
                </c:pt>
                <c:pt idx="542">
                  <c:v>45395</c:v>
                </c:pt>
                <c:pt idx="543">
                  <c:v>45394</c:v>
                </c:pt>
                <c:pt idx="544">
                  <c:v>45393</c:v>
                </c:pt>
                <c:pt idx="545">
                  <c:v>45392</c:v>
                </c:pt>
                <c:pt idx="546">
                  <c:v>45391</c:v>
                </c:pt>
                <c:pt idx="547">
                  <c:v>45390</c:v>
                </c:pt>
                <c:pt idx="548">
                  <c:v>45389</c:v>
                </c:pt>
                <c:pt idx="549">
                  <c:v>45388</c:v>
                </c:pt>
                <c:pt idx="550">
                  <c:v>45387</c:v>
                </c:pt>
                <c:pt idx="551">
                  <c:v>45386</c:v>
                </c:pt>
                <c:pt idx="552">
                  <c:v>45385</c:v>
                </c:pt>
                <c:pt idx="553">
                  <c:v>45384</c:v>
                </c:pt>
                <c:pt idx="554">
                  <c:v>45383</c:v>
                </c:pt>
                <c:pt idx="555">
                  <c:v>45382</c:v>
                </c:pt>
                <c:pt idx="556">
                  <c:v>45381</c:v>
                </c:pt>
                <c:pt idx="557">
                  <c:v>45380</c:v>
                </c:pt>
                <c:pt idx="558">
                  <c:v>45379</c:v>
                </c:pt>
                <c:pt idx="559">
                  <c:v>45378</c:v>
                </c:pt>
                <c:pt idx="560">
                  <c:v>45377</c:v>
                </c:pt>
                <c:pt idx="561">
                  <c:v>45376</c:v>
                </c:pt>
                <c:pt idx="562">
                  <c:v>45375</c:v>
                </c:pt>
                <c:pt idx="563">
                  <c:v>45374</c:v>
                </c:pt>
                <c:pt idx="564">
                  <c:v>45373</c:v>
                </c:pt>
                <c:pt idx="565">
                  <c:v>45372</c:v>
                </c:pt>
                <c:pt idx="566">
                  <c:v>45371</c:v>
                </c:pt>
                <c:pt idx="567">
                  <c:v>45370</c:v>
                </c:pt>
                <c:pt idx="568">
                  <c:v>45369</c:v>
                </c:pt>
                <c:pt idx="569">
                  <c:v>45368</c:v>
                </c:pt>
              </c:numCache>
            </c:numRef>
          </c:cat>
          <c:val>
            <c:numRef>
              <c:f>Лист6!$C$7:$C$576</c:f>
              <c:numCache>
                <c:formatCode>General</c:formatCode>
                <c:ptCount val="570"/>
                <c:pt idx="0">
                  <c:v>20.82</c:v>
                </c:pt>
                <c:pt idx="1">
                  <c:v>17.649999999999999</c:v>
                </c:pt>
                <c:pt idx="2">
                  <c:v>17.79</c:v>
                </c:pt>
                <c:pt idx="3">
                  <c:v>17.36</c:v>
                </c:pt>
                <c:pt idx="4">
                  <c:v>20.37</c:v>
                </c:pt>
                <c:pt idx="5">
                  <c:v>21.77</c:v>
                </c:pt>
                <c:pt idx="6">
                  <c:v>18.64</c:v>
                </c:pt>
                <c:pt idx="7">
                  <c:v>18</c:v>
                </c:pt>
                <c:pt idx="8">
                  <c:v>16.34</c:v>
                </c:pt>
                <c:pt idx="9">
                  <c:v>17.440000000000001</c:v>
                </c:pt>
                <c:pt idx="10">
                  <c:v>16.88</c:v>
                </c:pt>
                <c:pt idx="11">
                  <c:v>16.350000000000001</c:v>
                </c:pt>
                <c:pt idx="12">
                  <c:v>16.149999999999999</c:v>
                </c:pt>
                <c:pt idx="13">
                  <c:v>16.09</c:v>
                </c:pt>
                <c:pt idx="14">
                  <c:v>15.86</c:v>
                </c:pt>
                <c:pt idx="15">
                  <c:v>15.84</c:v>
                </c:pt>
                <c:pt idx="16">
                  <c:v>16.75</c:v>
                </c:pt>
                <c:pt idx="17">
                  <c:v>15.98</c:v>
                </c:pt>
                <c:pt idx="18">
                  <c:v>15.12</c:v>
                </c:pt>
                <c:pt idx="19">
                  <c:v>14.49</c:v>
                </c:pt>
                <c:pt idx="20">
                  <c:v>15.45</c:v>
                </c:pt>
                <c:pt idx="21">
                  <c:v>15.38</c:v>
                </c:pt>
                <c:pt idx="22">
                  <c:v>14.9</c:v>
                </c:pt>
                <c:pt idx="23">
                  <c:v>14.51</c:v>
                </c:pt>
                <c:pt idx="24">
                  <c:v>13.47</c:v>
                </c:pt>
                <c:pt idx="25">
                  <c:v>14</c:v>
                </c:pt>
                <c:pt idx="26">
                  <c:v>14.08</c:v>
                </c:pt>
                <c:pt idx="27">
                  <c:v>14.91</c:v>
                </c:pt>
                <c:pt idx="28">
                  <c:v>16.87</c:v>
                </c:pt>
                <c:pt idx="29">
                  <c:v>17.62</c:v>
                </c:pt>
                <c:pt idx="30">
                  <c:v>16.48</c:v>
                </c:pt>
                <c:pt idx="31">
                  <c:v>15.74</c:v>
                </c:pt>
                <c:pt idx="32">
                  <c:v>15.78</c:v>
                </c:pt>
                <c:pt idx="33">
                  <c:v>16.079999999999998</c:v>
                </c:pt>
                <c:pt idx="34">
                  <c:v>16.59</c:v>
                </c:pt>
                <c:pt idx="35">
                  <c:v>17.239999999999998</c:v>
                </c:pt>
                <c:pt idx="36">
                  <c:v>16.350000000000001</c:v>
                </c:pt>
                <c:pt idx="37">
                  <c:v>17.190000000000001</c:v>
                </c:pt>
                <c:pt idx="38">
                  <c:v>18.559999999999999</c:v>
                </c:pt>
                <c:pt idx="39">
                  <c:v>20.52</c:v>
                </c:pt>
                <c:pt idx="40">
                  <c:v>23.43</c:v>
                </c:pt>
                <c:pt idx="41">
                  <c:v>26.42</c:v>
                </c:pt>
                <c:pt idx="42">
                  <c:v>23.66</c:v>
                </c:pt>
                <c:pt idx="43">
                  <c:v>24.69</c:v>
                </c:pt>
                <c:pt idx="44">
                  <c:v>22.38</c:v>
                </c:pt>
                <c:pt idx="45">
                  <c:v>19.829999999999998</c:v>
                </c:pt>
                <c:pt idx="46">
                  <c:v>20</c:v>
                </c:pt>
                <c:pt idx="47">
                  <c:v>17.510000000000002</c:v>
                </c:pt>
                <c:pt idx="48">
                  <c:v>17.28</c:v>
                </c:pt>
                <c:pt idx="49">
                  <c:v>17.600000000000001</c:v>
                </c:pt>
                <c:pt idx="50">
                  <c:v>19.079999999999998</c:v>
                </c:pt>
                <c:pt idx="51">
                  <c:v>19.5</c:v>
                </c:pt>
                <c:pt idx="52">
                  <c:v>18.010000000000002</c:v>
                </c:pt>
                <c:pt idx="53">
                  <c:v>19</c:v>
                </c:pt>
                <c:pt idx="54">
                  <c:v>17.170000000000002</c:v>
                </c:pt>
                <c:pt idx="55">
                  <c:v>17.440000000000001</c:v>
                </c:pt>
                <c:pt idx="56">
                  <c:v>16.91</c:v>
                </c:pt>
                <c:pt idx="57">
                  <c:v>16.920000000000002</c:v>
                </c:pt>
                <c:pt idx="58">
                  <c:v>16.420000000000002</c:v>
                </c:pt>
                <c:pt idx="59">
                  <c:v>15.79</c:v>
                </c:pt>
                <c:pt idx="60">
                  <c:v>17.3</c:v>
                </c:pt>
                <c:pt idx="61">
                  <c:v>18.600000000000001</c:v>
                </c:pt>
                <c:pt idx="62">
                  <c:v>17.87</c:v>
                </c:pt>
                <c:pt idx="63">
                  <c:v>18.23</c:v>
                </c:pt>
                <c:pt idx="64">
                  <c:v>20.78</c:v>
                </c:pt>
                <c:pt idx="65">
                  <c:v>25.31</c:v>
                </c:pt>
                <c:pt idx="66">
                  <c:v>20.64</c:v>
                </c:pt>
                <c:pt idx="67">
                  <c:v>20.81</c:v>
                </c:pt>
                <c:pt idx="68">
                  <c:v>19.03</c:v>
                </c:pt>
                <c:pt idx="69">
                  <c:v>21.66</c:v>
                </c:pt>
                <c:pt idx="70">
                  <c:v>16.43</c:v>
                </c:pt>
                <c:pt idx="71">
                  <c:v>16.3</c:v>
                </c:pt>
                <c:pt idx="72">
                  <c:v>17.239999999999998</c:v>
                </c:pt>
                <c:pt idx="73">
                  <c:v>16.37</c:v>
                </c:pt>
                <c:pt idx="74">
                  <c:v>16.649999999999999</c:v>
                </c:pt>
                <c:pt idx="75">
                  <c:v>16.63</c:v>
                </c:pt>
                <c:pt idx="76">
                  <c:v>16.29</c:v>
                </c:pt>
                <c:pt idx="77">
                  <c:v>16.28</c:v>
                </c:pt>
                <c:pt idx="78">
                  <c:v>16.12</c:v>
                </c:pt>
                <c:pt idx="79">
                  <c:v>15.29</c:v>
                </c:pt>
                <c:pt idx="80">
                  <c:v>16.739999999999998</c:v>
                </c:pt>
                <c:pt idx="81">
                  <c:v>16.18</c:v>
                </c:pt>
                <c:pt idx="82">
                  <c:v>16.64</c:v>
                </c:pt>
                <c:pt idx="83">
                  <c:v>16.100000000000001</c:v>
                </c:pt>
                <c:pt idx="84">
                  <c:v>15.45</c:v>
                </c:pt>
                <c:pt idx="85">
                  <c:v>15.7</c:v>
                </c:pt>
                <c:pt idx="86">
                  <c:v>15.72</c:v>
                </c:pt>
                <c:pt idx="87">
                  <c:v>16.36</c:v>
                </c:pt>
                <c:pt idx="88">
                  <c:v>15.69</c:v>
                </c:pt>
                <c:pt idx="89">
                  <c:v>14.76</c:v>
                </c:pt>
                <c:pt idx="90">
                  <c:v>14.71</c:v>
                </c:pt>
                <c:pt idx="91">
                  <c:v>15.35</c:v>
                </c:pt>
                <c:pt idx="92">
                  <c:v>15.04</c:v>
                </c:pt>
                <c:pt idx="93">
                  <c:v>15.11</c:v>
                </c:pt>
                <c:pt idx="94">
                  <c:v>15.18</c:v>
                </c:pt>
                <c:pt idx="95">
                  <c:v>15.3</c:v>
                </c:pt>
                <c:pt idx="96">
                  <c:v>16.350000000000001</c:v>
                </c:pt>
                <c:pt idx="97">
                  <c:v>17.170000000000002</c:v>
                </c:pt>
                <c:pt idx="98">
                  <c:v>16.12</c:v>
                </c:pt>
                <c:pt idx="99">
                  <c:v>14.43</c:v>
                </c:pt>
                <c:pt idx="100">
                  <c:v>14.85</c:v>
                </c:pt>
                <c:pt idx="101">
                  <c:v>14.62</c:v>
                </c:pt>
                <c:pt idx="102">
                  <c:v>14.79</c:v>
                </c:pt>
                <c:pt idx="103">
                  <c:v>14.22</c:v>
                </c:pt>
                <c:pt idx="104">
                  <c:v>16.600000000000001</c:v>
                </c:pt>
                <c:pt idx="105">
                  <c:v>15.69</c:v>
                </c:pt>
                <c:pt idx="106">
                  <c:v>15.57</c:v>
                </c:pt>
                <c:pt idx="107">
                  <c:v>14.99</c:v>
                </c:pt>
                <c:pt idx="108">
                  <c:v>15.09</c:v>
                </c:pt>
                <c:pt idx="109">
                  <c:v>14.45</c:v>
                </c:pt>
                <c:pt idx="110">
                  <c:v>14.49</c:v>
                </c:pt>
                <c:pt idx="111">
                  <c:v>14.73</c:v>
                </c:pt>
                <c:pt idx="112">
                  <c:v>16.25</c:v>
                </c:pt>
                <c:pt idx="113">
                  <c:v>15.15</c:v>
                </c:pt>
                <c:pt idx="114">
                  <c:v>16.57</c:v>
                </c:pt>
                <c:pt idx="115">
                  <c:v>16.77</c:v>
                </c:pt>
                <c:pt idx="116">
                  <c:v>17.850000000000001</c:v>
                </c:pt>
                <c:pt idx="117">
                  <c:v>17.52</c:v>
                </c:pt>
                <c:pt idx="118">
                  <c:v>20.38</c:v>
                </c:pt>
                <c:pt idx="119">
                  <c:v>16.72</c:v>
                </c:pt>
                <c:pt idx="120">
                  <c:v>15.48</c:v>
                </c:pt>
                <c:pt idx="121">
                  <c:v>15.98</c:v>
                </c:pt>
                <c:pt idx="122">
                  <c:v>15.03</c:v>
                </c:pt>
                <c:pt idx="123">
                  <c:v>14.93</c:v>
                </c:pt>
                <c:pt idx="124">
                  <c:v>15.39</c:v>
                </c:pt>
                <c:pt idx="125">
                  <c:v>15.37</c:v>
                </c:pt>
                <c:pt idx="126">
                  <c:v>16.5</c:v>
                </c:pt>
                <c:pt idx="127">
                  <c:v>16.649999999999999</c:v>
                </c:pt>
                <c:pt idx="128">
                  <c:v>16.41</c:v>
                </c:pt>
                <c:pt idx="129">
                  <c:v>16.52</c:v>
                </c:pt>
                <c:pt idx="130">
                  <c:v>17.16</c:v>
                </c:pt>
                <c:pt idx="131">
                  <c:v>17.38</c:v>
                </c:pt>
                <c:pt idx="132">
                  <c:v>17.2</c:v>
                </c:pt>
                <c:pt idx="133">
                  <c:v>16.399999999999999</c:v>
                </c:pt>
                <c:pt idx="134">
                  <c:v>15.78</c:v>
                </c:pt>
                <c:pt idx="135">
                  <c:v>15.94</c:v>
                </c:pt>
                <c:pt idx="136">
                  <c:v>16.809999999999999</c:v>
                </c:pt>
                <c:pt idx="137">
                  <c:v>17.79</c:v>
                </c:pt>
                <c:pt idx="138">
                  <c:v>16.38</c:v>
                </c:pt>
                <c:pt idx="139">
                  <c:v>16.64</c:v>
                </c:pt>
                <c:pt idx="140">
                  <c:v>16.829999999999998</c:v>
                </c:pt>
                <c:pt idx="141">
                  <c:v>16.73</c:v>
                </c:pt>
                <c:pt idx="142">
                  <c:v>16.32</c:v>
                </c:pt>
                <c:pt idx="143">
                  <c:v>16.59</c:v>
                </c:pt>
                <c:pt idx="144">
                  <c:v>16.760000000000002</c:v>
                </c:pt>
                <c:pt idx="145">
                  <c:v>17.48</c:v>
                </c:pt>
                <c:pt idx="146">
                  <c:v>19.829999999999998</c:v>
                </c:pt>
                <c:pt idx="147">
                  <c:v>19.63</c:v>
                </c:pt>
                <c:pt idx="148">
                  <c:v>20.14</c:v>
                </c:pt>
                <c:pt idx="149">
                  <c:v>21.6</c:v>
                </c:pt>
                <c:pt idx="150">
                  <c:v>19.11</c:v>
                </c:pt>
                <c:pt idx="151">
                  <c:v>20.82</c:v>
                </c:pt>
                <c:pt idx="152">
                  <c:v>18.02</c:v>
                </c:pt>
                <c:pt idx="153">
                  <c:v>17.260000000000002</c:v>
                </c:pt>
                <c:pt idx="154">
                  <c:v>16.95</c:v>
                </c:pt>
                <c:pt idx="155">
                  <c:v>17.16</c:v>
                </c:pt>
                <c:pt idx="156">
                  <c:v>18.48</c:v>
                </c:pt>
                <c:pt idx="157">
                  <c:v>17.61</c:v>
                </c:pt>
                <c:pt idx="158">
                  <c:v>17.690000000000001</c:v>
                </c:pt>
                <c:pt idx="159">
                  <c:v>18.36</c:v>
                </c:pt>
                <c:pt idx="160">
                  <c:v>18.57</c:v>
                </c:pt>
                <c:pt idx="161">
                  <c:v>19.18</c:v>
                </c:pt>
                <c:pt idx="162">
                  <c:v>19.309999999999999</c:v>
                </c:pt>
                <c:pt idx="163">
                  <c:v>18.96</c:v>
                </c:pt>
                <c:pt idx="164">
                  <c:v>22.29</c:v>
                </c:pt>
                <c:pt idx="165">
                  <c:v>20.28</c:v>
                </c:pt>
                <c:pt idx="166">
                  <c:v>20.87</c:v>
                </c:pt>
                <c:pt idx="167">
                  <c:v>18.09</c:v>
                </c:pt>
                <c:pt idx="168">
                  <c:v>18.14</c:v>
                </c:pt>
                <c:pt idx="169">
                  <c:v>17.239999999999998</c:v>
                </c:pt>
                <c:pt idx="170">
                  <c:v>17.829999999999998</c:v>
                </c:pt>
                <c:pt idx="171">
                  <c:v>18.62</c:v>
                </c:pt>
                <c:pt idx="172">
                  <c:v>18.22</c:v>
                </c:pt>
                <c:pt idx="173">
                  <c:v>18.39</c:v>
                </c:pt>
                <c:pt idx="174">
                  <c:v>21.9</c:v>
                </c:pt>
                <c:pt idx="175">
                  <c:v>22.48</c:v>
                </c:pt>
                <c:pt idx="176">
                  <c:v>23.55</c:v>
                </c:pt>
                <c:pt idx="177">
                  <c:v>24.76</c:v>
                </c:pt>
                <c:pt idx="178">
                  <c:v>23.64</c:v>
                </c:pt>
                <c:pt idx="179">
                  <c:v>22.68</c:v>
                </c:pt>
                <c:pt idx="180">
                  <c:v>24.6</c:v>
                </c:pt>
                <c:pt idx="181">
                  <c:v>24.7</c:v>
                </c:pt>
                <c:pt idx="182">
                  <c:v>24.17</c:v>
                </c:pt>
                <c:pt idx="183">
                  <c:v>25.15</c:v>
                </c:pt>
                <c:pt idx="184">
                  <c:v>24.84</c:v>
                </c:pt>
                <c:pt idx="185">
                  <c:v>26.47</c:v>
                </c:pt>
                <c:pt idx="186">
                  <c:v>28.45</c:v>
                </c:pt>
                <c:pt idx="187">
                  <c:v>30.57</c:v>
                </c:pt>
                <c:pt idx="188">
                  <c:v>33.82</c:v>
                </c:pt>
                <c:pt idx="189">
                  <c:v>19.63</c:v>
                </c:pt>
                <c:pt idx="190">
                  <c:v>32.64</c:v>
                </c:pt>
                <c:pt idx="191">
                  <c:v>30.12</c:v>
                </c:pt>
                <c:pt idx="192">
                  <c:v>30.89</c:v>
                </c:pt>
                <c:pt idx="193">
                  <c:v>37.56</c:v>
                </c:pt>
                <c:pt idx="194">
                  <c:v>40.72</c:v>
                </c:pt>
                <c:pt idx="195">
                  <c:v>33.619999999999997</c:v>
                </c:pt>
                <c:pt idx="196">
                  <c:v>52.33</c:v>
                </c:pt>
                <c:pt idx="197">
                  <c:v>46.98</c:v>
                </c:pt>
                <c:pt idx="198">
                  <c:v>45.31</c:v>
                </c:pt>
                <c:pt idx="199">
                  <c:v>30.02</c:v>
                </c:pt>
                <c:pt idx="200">
                  <c:v>21.51</c:v>
                </c:pt>
                <c:pt idx="201">
                  <c:v>21.77</c:v>
                </c:pt>
                <c:pt idx="202">
                  <c:v>22.28</c:v>
                </c:pt>
                <c:pt idx="203">
                  <c:v>21.65</c:v>
                </c:pt>
                <c:pt idx="204">
                  <c:v>18.690000000000001</c:v>
                </c:pt>
                <c:pt idx="205">
                  <c:v>18.329999999999998</c:v>
                </c:pt>
                <c:pt idx="206">
                  <c:v>17.149999999999999</c:v>
                </c:pt>
                <c:pt idx="207">
                  <c:v>17.48</c:v>
                </c:pt>
                <c:pt idx="208">
                  <c:v>19.28</c:v>
                </c:pt>
                <c:pt idx="209">
                  <c:v>19.8</c:v>
                </c:pt>
                <c:pt idx="210">
                  <c:v>19.899999999999999</c:v>
                </c:pt>
                <c:pt idx="211">
                  <c:v>21.7</c:v>
                </c:pt>
                <c:pt idx="212">
                  <c:v>21.13</c:v>
                </c:pt>
                <c:pt idx="213">
                  <c:v>19.63</c:v>
                </c:pt>
                <c:pt idx="214">
                  <c:v>21.13</c:v>
                </c:pt>
                <c:pt idx="215">
                  <c:v>24.23</c:v>
                </c:pt>
                <c:pt idx="216">
                  <c:v>26.92</c:v>
                </c:pt>
                <c:pt idx="217">
                  <c:v>27.86</c:v>
                </c:pt>
                <c:pt idx="218">
                  <c:v>23.37</c:v>
                </c:pt>
                <c:pt idx="219">
                  <c:v>24.87</c:v>
                </c:pt>
                <c:pt idx="220">
                  <c:v>21.93</c:v>
                </c:pt>
                <c:pt idx="221">
                  <c:v>23.51</c:v>
                </c:pt>
                <c:pt idx="222">
                  <c:v>22.78</c:v>
                </c:pt>
                <c:pt idx="223">
                  <c:v>19.63</c:v>
                </c:pt>
                <c:pt idx="224">
                  <c:v>21.13</c:v>
                </c:pt>
                <c:pt idx="225">
                  <c:v>19.100000000000001</c:v>
                </c:pt>
                <c:pt idx="226">
                  <c:v>19.43</c:v>
                </c:pt>
                <c:pt idx="227">
                  <c:v>18.98</c:v>
                </c:pt>
                <c:pt idx="228">
                  <c:v>18.21</c:v>
                </c:pt>
                <c:pt idx="229">
                  <c:v>15.66</c:v>
                </c:pt>
                <c:pt idx="230">
                  <c:v>15.27</c:v>
                </c:pt>
                <c:pt idx="231">
                  <c:v>15.35</c:v>
                </c:pt>
                <c:pt idx="232">
                  <c:v>15.37</c:v>
                </c:pt>
                <c:pt idx="233">
                  <c:v>14.77</c:v>
                </c:pt>
                <c:pt idx="234">
                  <c:v>14.77</c:v>
                </c:pt>
                <c:pt idx="235">
                  <c:v>14.77</c:v>
                </c:pt>
                <c:pt idx="236">
                  <c:v>15.1</c:v>
                </c:pt>
                <c:pt idx="237">
                  <c:v>15.89</c:v>
                </c:pt>
                <c:pt idx="238">
                  <c:v>16.02</c:v>
                </c:pt>
                <c:pt idx="239">
                  <c:v>15.81</c:v>
                </c:pt>
                <c:pt idx="240">
                  <c:v>16.54</c:v>
                </c:pt>
                <c:pt idx="241">
                  <c:v>16.54</c:v>
                </c:pt>
                <c:pt idx="242">
                  <c:v>16.54</c:v>
                </c:pt>
                <c:pt idx="243">
                  <c:v>15.5</c:v>
                </c:pt>
                <c:pt idx="244">
                  <c:v>15.77</c:v>
                </c:pt>
                <c:pt idx="245">
                  <c:v>17.21</c:v>
                </c:pt>
                <c:pt idx="246">
                  <c:v>18.62</c:v>
                </c:pt>
                <c:pt idx="247">
                  <c:v>16.43</c:v>
                </c:pt>
                <c:pt idx="248">
                  <c:v>16.43</c:v>
                </c:pt>
                <c:pt idx="249">
                  <c:v>16.43</c:v>
                </c:pt>
                <c:pt idx="250">
                  <c:v>15.84</c:v>
                </c:pt>
                <c:pt idx="251">
                  <c:v>16.559999999999999</c:v>
                </c:pt>
                <c:pt idx="252">
                  <c:v>16.41</c:v>
                </c:pt>
                <c:pt idx="253">
                  <c:v>17.899999999999999</c:v>
                </c:pt>
                <c:pt idx="254">
                  <c:v>14.85</c:v>
                </c:pt>
                <c:pt idx="255">
                  <c:v>14.85</c:v>
                </c:pt>
                <c:pt idx="256">
                  <c:v>14.85</c:v>
                </c:pt>
                <c:pt idx="257">
                  <c:v>15.02</c:v>
                </c:pt>
                <c:pt idx="258">
                  <c:v>15.1</c:v>
                </c:pt>
                <c:pt idx="259">
                  <c:v>15.06</c:v>
                </c:pt>
                <c:pt idx="260">
                  <c:v>15.81</c:v>
                </c:pt>
                <c:pt idx="261">
                  <c:v>15.97</c:v>
                </c:pt>
                <c:pt idx="262">
                  <c:v>15.97</c:v>
                </c:pt>
                <c:pt idx="263">
                  <c:v>15.97</c:v>
                </c:pt>
                <c:pt idx="264">
                  <c:v>16.600000000000001</c:v>
                </c:pt>
                <c:pt idx="265">
                  <c:v>16.12</c:v>
                </c:pt>
                <c:pt idx="266">
                  <c:v>18.71</c:v>
                </c:pt>
                <c:pt idx="267">
                  <c:v>19.190000000000001</c:v>
                </c:pt>
                <c:pt idx="268">
                  <c:v>19.54</c:v>
                </c:pt>
                <c:pt idx="269">
                  <c:v>19.54</c:v>
                </c:pt>
                <c:pt idx="270">
                  <c:v>19.54</c:v>
                </c:pt>
                <c:pt idx="271">
                  <c:v>18.07</c:v>
                </c:pt>
                <c:pt idx="272">
                  <c:v>17.7</c:v>
                </c:pt>
                <c:pt idx="273">
                  <c:v>17.82</c:v>
                </c:pt>
                <c:pt idx="274">
                  <c:v>16.04</c:v>
                </c:pt>
                <c:pt idx="275">
                  <c:v>16.13</c:v>
                </c:pt>
                <c:pt idx="276">
                  <c:v>16.13</c:v>
                </c:pt>
                <c:pt idx="277">
                  <c:v>16.13</c:v>
                </c:pt>
                <c:pt idx="278">
                  <c:v>17.93</c:v>
                </c:pt>
                <c:pt idx="279">
                  <c:v>17.350000000000001</c:v>
                </c:pt>
                <c:pt idx="280">
                  <c:v>17.350000000000001</c:v>
                </c:pt>
                <c:pt idx="281">
                  <c:v>17.399999999999999</c:v>
                </c:pt>
                <c:pt idx="282">
                  <c:v>15.95</c:v>
                </c:pt>
                <c:pt idx="283">
                  <c:v>15.95</c:v>
                </c:pt>
                <c:pt idx="284">
                  <c:v>15.95</c:v>
                </c:pt>
                <c:pt idx="285">
                  <c:v>14.73</c:v>
                </c:pt>
                <c:pt idx="286">
                  <c:v>14.27</c:v>
                </c:pt>
                <c:pt idx="287">
                  <c:v>14.27</c:v>
                </c:pt>
                <c:pt idx="288">
                  <c:v>16.78</c:v>
                </c:pt>
                <c:pt idx="289">
                  <c:v>18.36</c:v>
                </c:pt>
                <c:pt idx="290">
                  <c:v>18.36</c:v>
                </c:pt>
                <c:pt idx="291">
                  <c:v>18.36</c:v>
                </c:pt>
                <c:pt idx="292">
                  <c:v>24.09</c:v>
                </c:pt>
                <c:pt idx="293">
                  <c:v>27.62</c:v>
                </c:pt>
                <c:pt idx="294">
                  <c:v>15.87</c:v>
                </c:pt>
                <c:pt idx="295">
                  <c:v>14.69</c:v>
                </c:pt>
                <c:pt idx="296">
                  <c:v>13.81</c:v>
                </c:pt>
                <c:pt idx="297">
                  <c:v>13.81</c:v>
                </c:pt>
                <c:pt idx="298">
                  <c:v>13.81</c:v>
                </c:pt>
                <c:pt idx="299">
                  <c:v>13.92</c:v>
                </c:pt>
                <c:pt idx="300">
                  <c:v>13.58</c:v>
                </c:pt>
                <c:pt idx="301">
                  <c:v>14.18</c:v>
                </c:pt>
                <c:pt idx="302">
                  <c:v>14.19</c:v>
                </c:pt>
                <c:pt idx="303">
                  <c:v>12.77</c:v>
                </c:pt>
                <c:pt idx="304">
                  <c:v>12.77</c:v>
                </c:pt>
                <c:pt idx="305">
                  <c:v>12.77</c:v>
                </c:pt>
                <c:pt idx="306">
                  <c:v>13.54</c:v>
                </c:pt>
                <c:pt idx="307">
                  <c:v>13.45</c:v>
                </c:pt>
                <c:pt idx="308">
                  <c:v>13.3</c:v>
                </c:pt>
                <c:pt idx="309">
                  <c:v>13.34</c:v>
                </c:pt>
                <c:pt idx="310">
                  <c:v>13.51</c:v>
                </c:pt>
                <c:pt idx="311">
                  <c:v>13.51</c:v>
                </c:pt>
                <c:pt idx="312">
                  <c:v>13.51</c:v>
                </c:pt>
                <c:pt idx="313">
                  <c:v>13.9</c:v>
                </c:pt>
                <c:pt idx="314">
                  <c:v>14.1</c:v>
                </c:pt>
                <c:pt idx="315">
                  <c:v>14.1</c:v>
                </c:pt>
                <c:pt idx="316">
                  <c:v>14.6</c:v>
                </c:pt>
                <c:pt idx="317">
                  <c:v>15.24</c:v>
                </c:pt>
                <c:pt idx="318">
                  <c:v>15.24</c:v>
                </c:pt>
                <c:pt idx="319">
                  <c:v>15.24</c:v>
                </c:pt>
                <c:pt idx="320">
                  <c:v>16.87</c:v>
                </c:pt>
                <c:pt idx="321">
                  <c:v>17.16</c:v>
                </c:pt>
                <c:pt idx="322">
                  <c:v>16.350000000000001</c:v>
                </c:pt>
                <c:pt idx="323">
                  <c:v>15.58</c:v>
                </c:pt>
                <c:pt idx="324">
                  <c:v>16.14</c:v>
                </c:pt>
                <c:pt idx="325">
                  <c:v>16.14</c:v>
                </c:pt>
                <c:pt idx="326">
                  <c:v>16.14</c:v>
                </c:pt>
                <c:pt idx="327">
                  <c:v>14.31</c:v>
                </c:pt>
                <c:pt idx="328">
                  <c:v>14.02</c:v>
                </c:pt>
                <c:pt idx="329">
                  <c:v>14.71</c:v>
                </c:pt>
                <c:pt idx="330">
                  <c:v>14.97</c:v>
                </c:pt>
                <c:pt idx="331">
                  <c:v>14.94</c:v>
                </c:pt>
                <c:pt idx="332">
                  <c:v>14.94</c:v>
                </c:pt>
                <c:pt idx="333">
                  <c:v>14.94</c:v>
                </c:pt>
                <c:pt idx="334">
                  <c:v>15.2</c:v>
                </c:pt>
                <c:pt idx="335">
                  <c:v>16.27</c:v>
                </c:pt>
                <c:pt idx="336">
                  <c:v>20.49</c:v>
                </c:pt>
                <c:pt idx="337">
                  <c:v>21.98</c:v>
                </c:pt>
                <c:pt idx="338">
                  <c:v>21.88</c:v>
                </c:pt>
                <c:pt idx="339">
                  <c:v>21.88</c:v>
                </c:pt>
                <c:pt idx="340">
                  <c:v>21.88</c:v>
                </c:pt>
                <c:pt idx="341">
                  <c:v>23.16</c:v>
                </c:pt>
                <c:pt idx="342">
                  <c:v>20.350000000000001</c:v>
                </c:pt>
                <c:pt idx="343">
                  <c:v>19.34</c:v>
                </c:pt>
                <c:pt idx="344">
                  <c:v>19.8</c:v>
                </c:pt>
                <c:pt idx="345">
                  <c:v>20.329999999999998</c:v>
                </c:pt>
                <c:pt idx="346">
                  <c:v>20.329999999999998</c:v>
                </c:pt>
                <c:pt idx="347">
                  <c:v>20.329999999999998</c:v>
                </c:pt>
                <c:pt idx="348">
                  <c:v>19.079999999999998</c:v>
                </c:pt>
                <c:pt idx="349">
                  <c:v>19.239999999999998</c:v>
                </c:pt>
                <c:pt idx="350">
                  <c:v>18.2</c:v>
                </c:pt>
                <c:pt idx="351">
                  <c:v>18.37</c:v>
                </c:pt>
                <c:pt idx="352">
                  <c:v>18.03</c:v>
                </c:pt>
                <c:pt idx="353">
                  <c:v>18.03</c:v>
                </c:pt>
                <c:pt idx="354">
                  <c:v>18.03</c:v>
                </c:pt>
                <c:pt idx="355">
                  <c:v>19.11</c:v>
                </c:pt>
                <c:pt idx="356">
                  <c:v>19.579999999999998</c:v>
                </c:pt>
                <c:pt idx="357">
                  <c:v>20.64</c:v>
                </c:pt>
                <c:pt idx="358">
                  <c:v>19.7</c:v>
                </c:pt>
                <c:pt idx="359">
                  <c:v>20.46</c:v>
                </c:pt>
                <c:pt idx="360">
                  <c:v>20.46</c:v>
                </c:pt>
                <c:pt idx="361">
                  <c:v>20.46</c:v>
                </c:pt>
                <c:pt idx="362">
                  <c:v>20.93</c:v>
                </c:pt>
                <c:pt idx="363">
                  <c:v>20.86</c:v>
                </c:pt>
                <c:pt idx="364">
                  <c:v>21.42</c:v>
                </c:pt>
                <c:pt idx="365">
                  <c:v>22.64</c:v>
                </c:pt>
                <c:pt idx="366">
                  <c:v>19.21</c:v>
                </c:pt>
                <c:pt idx="367">
                  <c:v>19.21</c:v>
                </c:pt>
                <c:pt idx="368">
                  <c:v>19.21</c:v>
                </c:pt>
                <c:pt idx="369">
                  <c:v>20.49</c:v>
                </c:pt>
                <c:pt idx="370">
                  <c:v>18.899999999999999</c:v>
                </c:pt>
                <c:pt idx="371">
                  <c:v>19.260000000000002</c:v>
                </c:pt>
                <c:pt idx="372">
                  <c:v>16.73</c:v>
                </c:pt>
                <c:pt idx="373">
                  <c:v>16.96</c:v>
                </c:pt>
                <c:pt idx="374">
                  <c:v>16.96</c:v>
                </c:pt>
                <c:pt idx="375">
                  <c:v>16.96</c:v>
                </c:pt>
                <c:pt idx="376">
                  <c:v>15.37</c:v>
                </c:pt>
                <c:pt idx="377">
                  <c:v>15.41</c:v>
                </c:pt>
                <c:pt idx="378">
                  <c:v>15.39</c:v>
                </c:pt>
                <c:pt idx="379">
                  <c:v>15.89</c:v>
                </c:pt>
                <c:pt idx="380">
                  <c:v>16.149999999999999</c:v>
                </c:pt>
                <c:pt idx="381">
                  <c:v>16.149999999999999</c:v>
                </c:pt>
                <c:pt idx="382">
                  <c:v>16.149999999999999</c:v>
                </c:pt>
                <c:pt idx="383">
                  <c:v>16.329999999999998</c:v>
                </c:pt>
                <c:pt idx="384">
                  <c:v>18.23</c:v>
                </c:pt>
                <c:pt idx="385">
                  <c:v>17.61</c:v>
                </c:pt>
                <c:pt idx="386">
                  <c:v>17.14</c:v>
                </c:pt>
                <c:pt idx="387">
                  <c:v>16.559999999999999</c:v>
                </c:pt>
                <c:pt idx="388">
                  <c:v>16.559999999999999</c:v>
                </c:pt>
                <c:pt idx="389">
                  <c:v>16.559999999999999</c:v>
                </c:pt>
                <c:pt idx="390">
                  <c:v>17.07</c:v>
                </c:pt>
                <c:pt idx="391">
                  <c:v>17.690000000000001</c:v>
                </c:pt>
                <c:pt idx="392">
                  <c:v>19.079999999999998</c:v>
                </c:pt>
                <c:pt idx="393">
                  <c:v>19.45</c:v>
                </c:pt>
                <c:pt idx="394">
                  <c:v>22.38</c:v>
                </c:pt>
                <c:pt idx="395">
                  <c:v>22.38</c:v>
                </c:pt>
                <c:pt idx="396">
                  <c:v>22.38</c:v>
                </c:pt>
                <c:pt idx="397">
                  <c:v>19.899999999999999</c:v>
                </c:pt>
                <c:pt idx="398">
                  <c:v>21.32</c:v>
                </c:pt>
                <c:pt idx="399">
                  <c:v>20.72</c:v>
                </c:pt>
                <c:pt idx="400">
                  <c:v>15.55</c:v>
                </c:pt>
                <c:pt idx="401">
                  <c:v>15</c:v>
                </c:pt>
                <c:pt idx="402">
                  <c:v>15</c:v>
                </c:pt>
                <c:pt idx="403">
                  <c:v>15</c:v>
                </c:pt>
                <c:pt idx="404">
                  <c:v>15.65</c:v>
                </c:pt>
                <c:pt idx="405">
                  <c:v>17.11</c:v>
                </c:pt>
                <c:pt idx="406">
                  <c:v>15.43</c:v>
                </c:pt>
                <c:pt idx="407">
                  <c:v>16.149999999999999</c:v>
                </c:pt>
                <c:pt idx="408">
                  <c:v>15.86</c:v>
                </c:pt>
                <c:pt idx="409">
                  <c:v>15.86</c:v>
                </c:pt>
                <c:pt idx="410">
                  <c:v>15.86</c:v>
                </c:pt>
                <c:pt idx="411">
                  <c:v>17.55</c:v>
                </c:pt>
                <c:pt idx="412">
                  <c:v>16.27</c:v>
                </c:pt>
                <c:pt idx="413">
                  <c:v>15.88</c:v>
                </c:pt>
                <c:pt idx="414">
                  <c:v>14.65</c:v>
                </c:pt>
                <c:pt idx="415">
                  <c:v>14.8</c:v>
                </c:pt>
                <c:pt idx="416">
                  <c:v>14.8</c:v>
                </c:pt>
                <c:pt idx="417">
                  <c:v>14.8</c:v>
                </c:pt>
                <c:pt idx="418">
                  <c:v>15.23</c:v>
                </c:pt>
                <c:pt idx="419">
                  <c:v>16.190000000000001</c:v>
                </c:pt>
                <c:pt idx="420">
                  <c:v>18.12</c:v>
                </c:pt>
                <c:pt idx="421">
                  <c:v>20.71</c:v>
                </c:pt>
                <c:pt idx="422">
                  <c:v>20.37</c:v>
                </c:pt>
                <c:pt idx="423">
                  <c:v>20.37</c:v>
                </c:pt>
                <c:pt idx="424">
                  <c:v>20.37</c:v>
                </c:pt>
                <c:pt idx="425">
                  <c:v>23.79</c:v>
                </c:pt>
                <c:pt idx="426">
                  <c:v>27.85</c:v>
                </c:pt>
                <c:pt idx="427">
                  <c:v>27.71</c:v>
                </c:pt>
                <c:pt idx="428">
                  <c:v>38.57</c:v>
                </c:pt>
                <c:pt idx="429">
                  <c:v>23.39</c:v>
                </c:pt>
                <c:pt idx="430">
                  <c:v>23.39</c:v>
                </c:pt>
                <c:pt idx="431">
                  <c:v>23.39</c:v>
                </c:pt>
                <c:pt idx="432">
                  <c:v>18.59</c:v>
                </c:pt>
                <c:pt idx="433">
                  <c:v>16.36</c:v>
                </c:pt>
                <c:pt idx="434">
                  <c:v>17.690000000000001</c:v>
                </c:pt>
                <c:pt idx="435">
                  <c:v>16.600000000000001</c:v>
                </c:pt>
                <c:pt idx="436">
                  <c:v>16.39</c:v>
                </c:pt>
                <c:pt idx="437">
                  <c:v>16.39</c:v>
                </c:pt>
                <c:pt idx="438">
                  <c:v>16.39</c:v>
                </c:pt>
                <c:pt idx="439">
                  <c:v>18.46</c:v>
                </c:pt>
                <c:pt idx="440">
                  <c:v>18.04</c:v>
                </c:pt>
                <c:pt idx="441">
                  <c:v>14.72</c:v>
                </c:pt>
                <c:pt idx="442">
                  <c:v>14.91</c:v>
                </c:pt>
                <c:pt idx="443">
                  <c:v>16.52</c:v>
                </c:pt>
                <c:pt idx="444">
                  <c:v>16.52</c:v>
                </c:pt>
                <c:pt idx="445">
                  <c:v>16.52</c:v>
                </c:pt>
                <c:pt idx="446">
                  <c:v>15.93</c:v>
                </c:pt>
                <c:pt idx="447">
                  <c:v>14.48</c:v>
                </c:pt>
                <c:pt idx="448">
                  <c:v>13.19</c:v>
                </c:pt>
                <c:pt idx="449">
                  <c:v>13.12</c:v>
                </c:pt>
                <c:pt idx="450">
                  <c:v>12.46</c:v>
                </c:pt>
                <c:pt idx="451">
                  <c:v>12.46</c:v>
                </c:pt>
                <c:pt idx="452">
                  <c:v>12.46</c:v>
                </c:pt>
                <c:pt idx="453">
                  <c:v>12.92</c:v>
                </c:pt>
                <c:pt idx="454">
                  <c:v>12.85</c:v>
                </c:pt>
                <c:pt idx="455">
                  <c:v>12.51</c:v>
                </c:pt>
                <c:pt idx="456">
                  <c:v>12.37</c:v>
                </c:pt>
                <c:pt idx="457">
                  <c:v>12.48</c:v>
                </c:pt>
                <c:pt idx="458">
                  <c:v>12.48</c:v>
                </c:pt>
                <c:pt idx="459">
                  <c:v>12.48</c:v>
                </c:pt>
                <c:pt idx="460">
                  <c:v>12.26</c:v>
                </c:pt>
                <c:pt idx="461">
                  <c:v>12.09</c:v>
                </c:pt>
                <c:pt idx="462">
                  <c:v>12.03</c:v>
                </c:pt>
                <c:pt idx="463">
                  <c:v>12.22</c:v>
                </c:pt>
                <c:pt idx="464">
                  <c:v>12.44</c:v>
                </c:pt>
                <c:pt idx="465">
                  <c:v>12.44</c:v>
                </c:pt>
                <c:pt idx="466">
                  <c:v>12.44</c:v>
                </c:pt>
                <c:pt idx="467">
                  <c:v>12.24</c:v>
                </c:pt>
                <c:pt idx="468">
                  <c:v>12.55</c:v>
                </c:pt>
                <c:pt idx="469">
                  <c:v>12.84</c:v>
                </c:pt>
                <c:pt idx="470">
                  <c:v>13.33</c:v>
                </c:pt>
                <c:pt idx="471">
                  <c:v>13.2</c:v>
                </c:pt>
                <c:pt idx="472">
                  <c:v>13.2</c:v>
                </c:pt>
                <c:pt idx="473">
                  <c:v>13.2</c:v>
                </c:pt>
                <c:pt idx="474">
                  <c:v>13.28</c:v>
                </c:pt>
                <c:pt idx="475">
                  <c:v>12.48</c:v>
                </c:pt>
                <c:pt idx="476">
                  <c:v>12.3</c:v>
                </c:pt>
                <c:pt idx="477">
                  <c:v>12.75</c:v>
                </c:pt>
                <c:pt idx="478">
                  <c:v>12.66</c:v>
                </c:pt>
                <c:pt idx="479">
                  <c:v>12.66</c:v>
                </c:pt>
                <c:pt idx="480">
                  <c:v>12.66</c:v>
                </c:pt>
                <c:pt idx="481">
                  <c:v>11.94</c:v>
                </c:pt>
                <c:pt idx="482">
                  <c:v>12.04</c:v>
                </c:pt>
                <c:pt idx="483">
                  <c:v>12.85</c:v>
                </c:pt>
                <c:pt idx="484">
                  <c:v>12.74</c:v>
                </c:pt>
                <c:pt idx="485">
                  <c:v>12.22</c:v>
                </c:pt>
                <c:pt idx="486">
                  <c:v>12.22</c:v>
                </c:pt>
                <c:pt idx="487">
                  <c:v>12.22</c:v>
                </c:pt>
                <c:pt idx="488">
                  <c:v>12.58</c:v>
                </c:pt>
                <c:pt idx="489">
                  <c:v>12.63</c:v>
                </c:pt>
                <c:pt idx="490">
                  <c:v>13.16</c:v>
                </c:pt>
                <c:pt idx="491">
                  <c:v>13.11</c:v>
                </c:pt>
                <c:pt idx="492">
                  <c:v>12.92</c:v>
                </c:pt>
                <c:pt idx="493">
                  <c:v>12.92</c:v>
                </c:pt>
                <c:pt idx="494">
                  <c:v>12.92</c:v>
                </c:pt>
                <c:pt idx="495">
                  <c:v>14.47</c:v>
                </c:pt>
                <c:pt idx="496">
                  <c:v>14.28</c:v>
                </c:pt>
                <c:pt idx="497">
                  <c:v>12.92</c:v>
                </c:pt>
                <c:pt idx="498">
                  <c:v>12.36</c:v>
                </c:pt>
                <c:pt idx="499">
                  <c:v>11.93</c:v>
                </c:pt>
                <c:pt idx="500">
                  <c:v>11.93</c:v>
                </c:pt>
                <c:pt idx="501">
                  <c:v>11.93</c:v>
                </c:pt>
                <c:pt idx="502">
                  <c:v>12.77</c:v>
                </c:pt>
                <c:pt idx="503">
                  <c:v>12.29</c:v>
                </c:pt>
                <c:pt idx="504">
                  <c:v>11.86</c:v>
                </c:pt>
                <c:pt idx="505">
                  <c:v>12.15</c:v>
                </c:pt>
                <c:pt idx="506">
                  <c:v>11.99</c:v>
                </c:pt>
                <c:pt idx="507">
                  <c:v>11.99</c:v>
                </c:pt>
                <c:pt idx="508">
                  <c:v>11.99</c:v>
                </c:pt>
                <c:pt idx="509">
                  <c:v>12.42</c:v>
                </c:pt>
                <c:pt idx="510">
                  <c:v>12.45</c:v>
                </c:pt>
                <c:pt idx="511">
                  <c:v>13.42</c:v>
                </c:pt>
                <c:pt idx="512">
                  <c:v>13.6</c:v>
                </c:pt>
                <c:pt idx="513">
                  <c:v>12.55</c:v>
                </c:pt>
                <c:pt idx="514">
                  <c:v>12.55</c:v>
                </c:pt>
                <c:pt idx="515">
                  <c:v>12.55</c:v>
                </c:pt>
                <c:pt idx="516">
                  <c:v>12.69</c:v>
                </c:pt>
                <c:pt idx="517">
                  <c:v>13</c:v>
                </c:pt>
                <c:pt idx="518">
                  <c:v>13.23</c:v>
                </c:pt>
                <c:pt idx="519">
                  <c:v>13.49</c:v>
                </c:pt>
                <c:pt idx="520">
                  <c:v>13.49</c:v>
                </c:pt>
                <c:pt idx="521">
                  <c:v>13.49</c:v>
                </c:pt>
                <c:pt idx="522">
                  <c:v>13.49</c:v>
                </c:pt>
                <c:pt idx="523">
                  <c:v>14.68</c:v>
                </c:pt>
                <c:pt idx="524">
                  <c:v>15.39</c:v>
                </c:pt>
                <c:pt idx="525">
                  <c:v>15.65</c:v>
                </c:pt>
                <c:pt idx="526">
                  <c:v>14.67</c:v>
                </c:pt>
                <c:pt idx="527">
                  <c:v>15.03</c:v>
                </c:pt>
                <c:pt idx="528">
                  <c:v>15.03</c:v>
                </c:pt>
                <c:pt idx="529">
                  <c:v>15.03</c:v>
                </c:pt>
                <c:pt idx="530">
                  <c:v>15.37</c:v>
                </c:pt>
                <c:pt idx="531">
                  <c:v>15.97</c:v>
                </c:pt>
                <c:pt idx="532">
                  <c:v>15.69</c:v>
                </c:pt>
                <c:pt idx="533">
                  <c:v>16.940000000000001</c:v>
                </c:pt>
                <c:pt idx="534">
                  <c:v>18.71</c:v>
                </c:pt>
                <c:pt idx="535">
                  <c:v>18.71</c:v>
                </c:pt>
                <c:pt idx="536">
                  <c:v>18.71</c:v>
                </c:pt>
                <c:pt idx="537">
                  <c:v>18</c:v>
                </c:pt>
                <c:pt idx="538">
                  <c:v>18.21</c:v>
                </c:pt>
                <c:pt idx="539">
                  <c:v>18.399999999999999</c:v>
                </c:pt>
                <c:pt idx="540">
                  <c:v>19.23</c:v>
                </c:pt>
                <c:pt idx="541">
                  <c:v>17.309999999999999</c:v>
                </c:pt>
                <c:pt idx="542">
                  <c:v>17.309999999999999</c:v>
                </c:pt>
                <c:pt idx="543">
                  <c:v>17.309999999999999</c:v>
                </c:pt>
                <c:pt idx="544">
                  <c:v>14.91</c:v>
                </c:pt>
                <c:pt idx="545">
                  <c:v>15.8</c:v>
                </c:pt>
                <c:pt idx="546">
                  <c:v>14.98</c:v>
                </c:pt>
                <c:pt idx="547">
                  <c:v>15.19</c:v>
                </c:pt>
                <c:pt idx="548">
                  <c:v>16.03</c:v>
                </c:pt>
                <c:pt idx="549">
                  <c:v>16.03</c:v>
                </c:pt>
                <c:pt idx="550">
                  <c:v>16.03</c:v>
                </c:pt>
                <c:pt idx="551">
                  <c:v>16.350000000000001</c:v>
                </c:pt>
                <c:pt idx="552">
                  <c:v>14.33</c:v>
                </c:pt>
                <c:pt idx="553">
                  <c:v>14.61</c:v>
                </c:pt>
                <c:pt idx="554">
                  <c:v>13.65</c:v>
                </c:pt>
                <c:pt idx="555">
                  <c:v>13.01</c:v>
                </c:pt>
                <c:pt idx="556">
                  <c:v>13.01</c:v>
                </c:pt>
                <c:pt idx="557">
                  <c:v>13.01</c:v>
                </c:pt>
                <c:pt idx="558">
                  <c:v>13.01</c:v>
                </c:pt>
                <c:pt idx="559">
                  <c:v>12.78</c:v>
                </c:pt>
                <c:pt idx="560">
                  <c:v>13.24</c:v>
                </c:pt>
                <c:pt idx="561">
                  <c:v>13.19</c:v>
                </c:pt>
                <c:pt idx="562">
                  <c:v>13.06</c:v>
                </c:pt>
                <c:pt idx="563">
                  <c:v>13.06</c:v>
                </c:pt>
                <c:pt idx="564">
                  <c:v>13.06</c:v>
                </c:pt>
                <c:pt idx="565">
                  <c:v>12.92</c:v>
                </c:pt>
                <c:pt idx="566">
                  <c:v>13.04</c:v>
                </c:pt>
                <c:pt idx="567">
                  <c:v>13.82</c:v>
                </c:pt>
                <c:pt idx="568">
                  <c:v>14.33</c:v>
                </c:pt>
                <c:pt idx="569">
                  <c:v>14.41</c:v>
                </c:pt>
              </c:numCache>
            </c:numRef>
          </c:val>
          <c:smooth val="0"/>
          <c:extLst>
            <c:ext xmlns:c16="http://schemas.microsoft.com/office/drawing/2014/chart" uri="{C3380CC4-5D6E-409C-BE32-E72D297353CC}">
              <c16:uniqueId val="{00000008-744E-4D19-81F7-5E768CFF604E}"/>
            </c:ext>
          </c:extLst>
        </c:ser>
        <c:dLbls>
          <c:showLegendKey val="0"/>
          <c:showVal val="0"/>
          <c:showCatName val="0"/>
          <c:showSerName val="0"/>
          <c:showPercent val="0"/>
          <c:showBubbleSize val="0"/>
        </c:dLbls>
        <c:smooth val="0"/>
        <c:axId val="565699560"/>
        <c:axId val="565700280"/>
      </c:lineChart>
      <c:dateAx>
        <c:axId val="565699560"/>
        <c:scaling>
          <c:orientation val="minMax"/>
          <c:min val="45669"/>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65700280"/>
        <c:crosses val="autoZero"/>
        <c:auto val="1"/>
        <c:lblOffset val="100"/>
        <c:baseTimeUnit val="days"/>
      </c:dateAx>
      <c:valAx>
        <c:axId val="565700280"/>
        <c:scaling>
          <c:orientation val="minMax"/>
          <c:min val="10"/>
        </c:scaling>
        <c:delete val="0"/>
        <c:axPos val="l"/>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65699560"/>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ru-RU"/>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KASE</a:t>
            </a:r>
            <a:endParaRPr lang="ru-RU" b="1"/>
          </a:p>
        </c:rich>
      </c:tx>
      <c:overlay val="0"/>
      <c:spPr>
        <a:noFill/>
        <a:ln>
          <a:noFill/>
        </a:ln>
        <a:effectLst/>
      </c:spPr>
    </c:title>
    <c:autoTitleDeleted val="0"/>
    <c:plotArea>
      <c:layout>
        <c:manualLayout>
          <c:layoutTarget val="inner"/>
          <c:xMode val="edge"/>
          <c:yMode val="edge"/>
          <c:x val="0.12436130999751865"/>
          <c:y val="0.1161574074074074"/>
          <c:w val="0.80362664072857037"/>
          <c:h val="0.63390602216389613"/>
        </c:manualLayout>
      </c:layout>
      <c:lineChart>
        <c:grouping val="standard"/>
        <c:varyColors val="0"/>
        <c:ser>
          <c:idx val="2"/>
          <c:order val="0"/>
          <c:spPr>
            <a:ln>
              <a:solidFill>
                <a:srgbClr val="0070C0"/>
              </a:solidFill>
            </a:ln>
          </c:spPr>
          <c:marker>
            <c:symbol val="none"/>
          </c:marker>
          <c:cat>
            <c:numRef>
              <c:f>Лист6!$A$7:$A$576</c:f>
              <c:numCache>
                <c:formatCode>m/d/yyyy</c:formatCode>
                <c:ptCount val="570"/>
                <c:pt idx="0">
                  <c:v>46065</c:v>
                </c:pt>
                <c:pt idx="1">
                  <c:v>46064</c:v>
                </c:pt>
                <c:pt idx="2">
                  <c:v>46063</c:v>
                </c:pt>
                <c:pt idx="3">
                  <c:v>46062</c:v>
                </c:pt>
                <c:pt idx="4">
                  <c:v>46059</c:v>
                </c:pt>
                <c:pt idx="5">
                  <c:v>46058</c:v>
                </c:pt>
                <c:pt idx="6">
                  <c:v>46057</c:v>
                </c:pt>
                <c:pt idx="7">
                  <c:v>46056</c:v>
                </c:pt>
                <c:pt idx="8">
                  <c:v>46055</c:v>
                </c:pt>
                <c:pt idx="9">
                  <c:v>46052</c:v>
                </c:pt>
                <c:pt idx="10">
                  <c:v>46051</c:v>
                </c:pt>
                <c:pt idx="11">
                  <c:v>46050</c:v>
                </c:pt>
                <c:pt idx="12">
                  <c:v>46048</c:v>
                </c:pt>
                <c:pt idx="13">
                  <c:v>46045</c:v>
                </c:pt>
                <c:pt idx="14">
                  <c:v>46038</c:v>
                </c:pt>
                <c:pt idx="15">
                  <c:v>46037</c:v>
                </c:pt>
                <c:pt idx="16">
                  <c:v>46036</c:v>
                </c:pt>
                <c:pt idx="17">
                  <c:v>46035</c:v>
                </c:pt>
                <c:pt idx="18">
                  <c:v>46034</c:v>
                </c:pt>
                <c:pt idx="19">
                  <c:v>46031</c:v>
                </c:pt>
                <c:pt idx="20">
                  <c:v>46030</c:v>
                </c:pt>
                <c:pt idx="21">
                  <c:v>46029</c:v>
                </c:pt>
                <c:pt idx="22">
                  <c:v>46027</c:v>
                </c:pt>
                <c:pt idx="23">
                  <c:v>46024</c:v>
                </c:pt>
                <c:pt idx="24">
                  <c:v>46015</c:v>
                </c:pt>
                <c:pt idx="25">
                  <c:v>46014</c:v>
                </c:pt>
                <c:pt idx="26">
                  <c:v>46013</c:v>
                </c:pt>
                <c:pt idx="27">
                  <c:v>46010</c:v>
                </c:pt>
                <c:pt idx="28">
                  <c:v>46009</c:v>
                </c:pt>
                <c:pt idx="29">
                  <c:v>46008</c:v>
                </c:pt>
                <c:pt idx="30">
                  <c:v>46007</c:v>
                </c:pt>
                <c:pt idx="31">
                  <c:v>46003</c:v>
                </c:pt>
                <c:pt idx="32">
                  <c:v>45995</c:v>
                </c:pt>
                <c:pt idx="33">
                  <c:v>45994</c:v>
                </c:pt>
                <c:pt idx="34">
                  <c:v>45993</c:v>
                </c:pt>
                <c:pt idx="35">
                  <c:v>45992</c:v>
                </c:pt>
                <c:pt idx="36">
                  <c:v>45989</c:v>
                </c:pt>
                <c:pt idx="37">
                  <c:v>45987</c:v>
                </c:pt>
                <c:pt idx="38">
                  <c:v>45986</c:v>
                </c:pt>
                <c:pt idx="39">
                  <c:v>45985</c:v>
                </c:pt>
                <c:pt idx="40">
                  <c:v>45982</c:v>
                </c:pt>
                <c:pt idx="41">
                  <c:v>45981</c:v>
                </c:pt>
                <c:pt idx="42">
                  <c:v>45980</c:v>
                </c:pt>
                <c:pt idx="43">
                  <c:v>45979</c:v>
                </c:pt>
                <c:pt idx="44">
                  <c:v>45978</c:v>
                </c:pt>
                <c:pt idx="45">
                  <c:v>45975</c:v>
                </c:pt>
                <c:pt idx="46">
                  <c:v>45974</c:v>
                </c:pt>
                <c:pt idx="47">
                  <c:v>45973</c:v>
                </c:pt>
                <c:pt idx="48">
                  <c:v>45972</c:v>
                </c:pt>
                <c:pt idx="49">
                  <c:v>45971</c:v>
                </c:pt>
                <c:pt idx="50">
                  <c:v>45968</c:v>
                </c:pt>
                <c:pt idx="51">
                  <c:v>45967</c:v>
                </c:pt>
                <c:pt idx="52">
                  <c:v>45966</c:v>
                </c:pt>
                <c:pt idx="53">
                  <c:v>45965</c:v>
                </c:pt>
                <c:pt idx="54">
                  <c:v>45964</c:v>
                </c:pt>
                <c:pt idx="55">
                  <c:v>45961</c:v>
                </c:pt>
                <c:pt idx="56">
                  <c:v>45960</c:v>
                </c:pt>
                <c:pt idx="57">
                  <c:v>45959</c:v>
                </c:pt>
                <c:pt idx="58">
                  <c:v>45958</c:v>
                </c:pt>
                <c:pt idx="59">
                  <c:v>45957</c:v>
                </c:pt>
                <c:pt idx="60">
                  <c:v>45953</c:v>
                </c:pt>
                <c:pt idx="61">
                  <c:v>45952</c:v>
                </c:pt>
                <c:pt idx="62">
                  <c:v>45951</c:v>
                </c:pt>
                <c:pt idx="63">
                  <c:v>45950</c:v>
                </c:pt>
                <c:pt idx="64">
                  <c:v>45947</c:v>
                </c:pt>
                <c:pt idx="65">
                  <c:v>45946</c:v>
                </c:pt>
                <c:pt idx="66">
                  <c:v>45945</c:v>
                </c:pt>
                <c:pt idx="67">
                  <c:v>45944</c:v>
                </c:pt>
                <c:pt idx="68">
                  <c:v>45943</c:v>
                </c:pt>
                <c:pt idx="69">
                  <c:v>45940</c:v>
                </c:pt>
                <c:pt idx="70">
                  <c:v>45939</c:v>
                </c:pt>
                <c:pt idx="71">
                  <c:v>45938</c:v>
                </c:pt>
                <c:pt idx="72">
                  <c:v>45937</c:v>
                </c:pt>
                <c:pt idx="73">
                  <c:v>45936</c:v>
                </c:pt>
                <c:pt idx="74">
                  <c:v>45933</c:v>
                </c:pt>
                <c:pt idx="75">
                  <c:v>45932</c:v>
                </c:pt>
                <c:pt idx="76">
                  <c:v>45931</c:v>
                </c:pt>
                <c:pt idx="77">
                  <c:v>45930</c:v>
                </c:pt>
                <c:pt idx="78">
                  <c:v>45929</c:v>
                </c:pt>
                <c:pt idx="79">
                  <c:v>45926</c:v>
                </c:pt>
                <c:pt idx="80">
                  <c:v>45925</c:v>
                </c:pt>
                <c:pt idx="81">
                  <c:v>45924</c:v>
                </c:pt>
                <c:pt idx="82">
                  <c:v>45923</c:v>
                </c:pt>
                <c:pt idx="83">
                  <c:v>45922</c:v>
                </c:pt>
                <c:pt idx="84">
                  <c:v>45919</c:v>
                </c:pt>
                <c:pt idx="85">
                  <c:v>45918</c:v>
                </c:pt>
                <c:pt idx="86">
                  <c:v>45917</c:v>
                </c:pt>
                <c:pt idx="87">
                  <c:v>45916</c:v>
                </c:pt>
                <c:pt idx="88">
                  <c:v>45915</c:v>
                </c:pt>
                <c:pt idx="89">
                  <c:v>45912</c:v>
                </c:pt>
                <c:pt idx="90">
                  <c:v>45911</c:v>
                </c:pt>
                <c:pt idx="91">
                  <c:v>45910</c:v>
                </c:pt>
                <c:pt idx="92">
                  <c:v>45909</c:v>
                </c:pt>
                <c:pt idx="93">
                  <c:v>45908</c:v>
                </c:pt>
                <c:pt idx="94">
                  <c:v>45905</c:v>
                </c:pt>
                <c:pt idx="95">
                  <c:v>45904</c:v>
                </c:pt>
                <c:pt idx="96">
                  <c:v>45903</c:v>
                </c:pt>
                <c:pt idx="97">
                  <c:v>45902</c:v>
                </c:pt>
                <c:pt idx="98">
                  <c:v>45898</c:v>
                </c:pt>
                <c:pt idx="99">
                  <c:v>45897</c:v>
                </c:pt>
                <c:pt idx="100">
                  <c:v>45896</c:v>
                </c:pt>
                <c:pt idx="101">
                  <c:v>45895</c:v>
                </c:pt>
                <c:pt idx="102">
                  <c:v>45894</c:v>
                </c:pt>
                <c:pt idx="103">
                  <c:v>45891</c:v>
                </c:pt>
                <c:pt idx="104">
                  <c:v>45890</c:v>
                </c:pt>
                <c:pt idx="105">
                  <c:v>45889</c:v>
                </c:pt>
                <c:pt idx="106">
                  <c:v>45888</c:v>
                </c:pt>
                <c:pt idx="107">
                  <c:v>45887</c:v>
                </c:pt>
                <c:pt idx="108">
                  <c:v>45884</c:v>
                </c:pt>
                <c:pt idx="109">
                  <c:v>45883</c:v>
                </c:pt>
                <c:pt idx="110">
                  <c:v>45882</c:v>
                </c:pt>
                <c:pt idx="111">
                  <c:v>45881</c:v>
                </c:pt>
                <c:pt idx="112">
                  <c:v>45880</c:v>
                </c:pt>
                <c:pt idx="113">
                  <c:v>45877</c:v>
                </c:pt>
                <c:pt idx="114">
                  <c:v>45876</c:v>
                </c:pt>
                <c:pt idx="115">
                  <c:v>45875</c:v>
                </c:pt>
                <c:pt idx="116">
                  <c:v>45874</c:v>
                </c:pt>
                <c:pt idx="117">
                  <c:v>45873</c:v>
                </c:pt>
                <c:pt idx="118">
                  <c:v>45870</c:v>
                </c:pt>
                <c:pt idx="119">
                  <c:v>45869</c:v>
                </c:pt>
                <c:pt idx="120">
                  <c:v>45868</c:v>
                </c:pt>
                <c:pt idx="121">
                  <c:v>45867</c:v>
                </c:pt>
                <c:pt idx="122">
                  <c:v>45866</c:v>
                </c:pt>
                <c:pt idx="123">
                  <c:v>45863</c:v>
                </c:pt>
                <c:pt idx="124">
                  <c:v>45862</c:v>
                </c:pt>
                <c:pt idx="125">
                  <c:v>45861</c:v>
                </c:pt>
                <c:pt idx="126">
                  <c:v>45860</c:v>
                </c:pt>
                <c:pt idx="127">
                  <c:v>45859</c:v>
                </c:pt>
                <c:pt idx="128">
                  <c:v>45856</c:v>
                </c:pt>
                <c:pt idx="129">
                  <c:v>45855</c:v>
                </c:pt>
                <c:pt idx="130">
                  <c:v>45854</c:v>
                </c:pt>
                <c:pt idx="131">
                  <c:v>45853</c:v>
                </c:pt>
                <c:pt idx="132">
                  <c:v>45852</c:v>
                </c:pt>
                <c:pt idx="133">
                  <c:v>45849</c:v>
                </c:pt>
                <c:pt idx="134">
                  <c:v>45848</c:v>
                </c:pt>
                <c:pt idx="135">
                  <c:v>45847</c:v>
                </c:pt>
                <c:pt idx="136">
                  <c:v>45846</c:v>
                </c:pt>
                <c:pt idx="137">
                  <c:v>45845</c:v>
                </c:pt>
                <c:pt idx="138">
                  <c:v>45841</c:v>
                </c:pt>
                <c:pt idx="139">
                  <c:v>45840</c:v>
                </c:pt>
                <c:pt idx="140">
                  <c:v>45839</c:v>
                </c:pt>
                <c:pt idx="141">
                  <c:v>45838</c:v>
                </c:pt>
                <c:pt idx="142">
                  <c:v>45835</c:v>
                </c:pt>
                <c:pt idx="143">
                  <c:v>45834</c:v>
                </c:pt>
                <c:pt idx="144">
                  <c:v>45833</c:v>
                </c:pt>
                <c:pt idx="145">
                  <c:v>45832</c:v>
                </c:pt>
                <c:pt idx="146">
                  <c:v>45831</c:v>
                </c:pt>
                <c:pt idx="147">
                  <c:v>45828</c:v>
                </c:pt>
                <c:pt idx="148">
                  <c:v>45826</c:v>
                </c:pt>
                <c:pt idx="149">
                  <c:v>45825</c:v>
                </c:pt>
                <c:pt idx="150">
                  <c:v>45824</c:v>
                </c:pt>
                <c:pt idx="151">
                  <c:v>45821</c:v>
                </c:pt>
                <c:pt idx="152">
                  <c:v>45820</c:v>
                </c:pt>
                <c:pt idx="153">
                  <c:v>45819</c:v>
                </c:pt>
                <c:pt idx="154">
                  <c:v>45818</c:v>
                </c:pt>
                <c:pt idx="155">
                  <c:v>45817</c:v>
                </c:pt>
                <c:pt idx="156">
                  <c:v>45813</c:v>
                </c:pt>
                <c:pt idx="157">
                  <c:v>45812</c:v>
                </c:pt>
                <c:pt idx="158">
                  <c:v>45811</c:v>
                </c:pt>
                <c:pt idx="159">
                  <c:v>45810</c:v>
                </c:pt>
                <c:pt idx="160">
                  <c:v>45807</c:v>
                </c:pt>
                <c:pt idx="161">
                  <c:v>45806</c:v>
                </c:pt>
                <c:pt idx="162">
                  <c:v>45805</c:v>
                </c:pt>
                <c:pt idx="163">
                  <c:v>45804</c:v>
                </c:pt>
                <c:pt idx="164">
                  <c:v>45800</c:v>
                </c:pt>
                <c:pt idx="165">
                  <c:v>45799</c:v>
                </c:pt>
                <c:pt idx="166">
                  <c:v>45798</c:v>
                </c:pt>
                <c:pt idx="167">
                  <c:v>45797</c:v>
                </c:pt>
                <c:pt idx="168">
                  <c:v>45796</c:v>
                </c:pt>
                <c:pt idx="169">
                  <c:v>45793</c:v>
                </c:pt>
                <c:pt idx="170">
                  <c:v>45792</c:v>
                </c:pt>
                <c:pt idx="171">
                  <c:v>45791</c:v>
                </c:pt>
                <c:pt idx="172">
                  <c:v>45790</c:v>
                </c:pt>
                <c:pt idx="173">
                  <c:v>45789</c:v>
                </c:pt>
                <c:pt idx="174">
                  <c:v>45786</c:v>
                </c:pt>
                <c:pt idx="175">
                  <c:v>45785</c:v>
                </c:pt>
                <c:pt idx="176">
                  <c:v>45784</c:v>
                </c:pt>
                <c:pt idx="177">
                  <c:v>45783</c:v>
                </c:pt>
                <c:pt idx="178">
                  <c:v>45782</c:v>
                </c:pt>
                <c:pt idx="179">
                  <c:v>45779</c:v>
                </c:pt>
                <c:pt idx="180">
                  <c:v>45778</c:v>
                </c:pt>
                <c:pt idx="181">
                  <c:v>45777</c:v>
                </c:pt>
                <c:pt idx="182">
                  <c:v>45776</c:v>
                </c:pt>
                <c:pt idx="183">
                  <c:v>45775</c:v>
                </c:pt>
                <c:pt idx="184">
                  <c:v>45772</c:v>
                </c:pt>
                <c:pt idx="185">
                  <c:v>45771</c:v>
                </c:pt>
                <c:pt idx="186">
                  <c:v>45770</c:v>
                </c:pt>
                <c:pt idx="187">
                  <c:v>45769</c:v>
                </c:pt>
                <c:pt idx="188">
                  <c:v>45768</c:v>
                </c:pt>
                <c:pt idx="189">
                  <c:v>45764</c:v>
                </c:pt>
                <c:pt idx="190">
                  <c:v>45763</c:v>
                </c:pt>
                <c:pt idx="191">
                  <c:v>45762</c:v>
                </c:pt>
                <c:pt idx="192">
                  <c:v>45761</c:v>
                </c:pt>
                <c:pt idx="193">
                  <c:v>45758</c:v>
                </c:pt>
                <c:pt idx="194">
                  <c:v>45757</c:v>
                </c:pt>
                <c:pt idx="195">
                  <c:v>45756</c:v>
                </c:pt>
                <c:pt idx="196">
                  <c:v>45755</c:v>
                </c:pt>
                <c:pt idx="197">
                  <c:v>45754</c:v>
                </c:pt>
                <c:pt idx="198">
                  <c:v>45751</c:v>
                </c:pt>
                <c:pt idx="199">
                  <c:v>45750</c:v>
                </c:pt>
                <c:pt idx="200">
                  <c:v>45749</c:v>
                </c:pt>
                <c:pt idx="201">
                  <c:v>45748</c:v>
                </c:pt>
                <c:pt idx="202">
                  <c:v>45747</c:v>
                </c:pt>
                <c:pt idx="203">
                  <c:v>45744</c:v>
                </c:pt>
                <c:pt idx="204">
                  <c:v>45743</c:v>
                </c:pt>
                <c:pt idx="205">
                  <c:v>45742</c:v>
                </c:pt>
                <c:pt idx="206">
                  <c:v>45741</c:v>
                </c:pt>
                <c:pt idx="207">
                  <c:v>45740</c:v>
                </c:pt>
                <c:pt idx="208">
                  <c:v>45737</c:v>
                </c:pt>
                <c:pt idx="209">
                  <c:v>45736</c:v>
                </c:pt>
                <c:pt idx="210">
                  <c:v>45735</c:v>
                </c:pt>
                <c:pt idx="211">
                  <c:v>45734</c:v>
                </c:pt>
                <c:pt idx="212">
                  <c:v>45733</c:v>
                </c:pt>
                <c:pt idx="213">
                  <c:v>45730</c:v>
                </c:pt>
                <c:pt idx="214">
                  <c:v>45729</c:v>
                </c:pt>
                <c:pt idx="215">
                  <c:v>45728</c:v>
                </c:pt>
                <c:pt idx="216">
                  <c:v>45727</c:v>
                </c:pt>
                <c:pt idx="217">
                  <c:v>45726</c:v>
                </c:pt>
                <c:pt idx="218">
                  <c:v>45723</c:v>
                </c:pt>
                <c:pt idx="219">
                  <c:v>45722</c:v>
                </c:pt>
                <c:pt idx="220">
                  <c:v>45721</c:v>
                </c:pt>
                <c:pt idx="221">
                  <c:v>45720</c:v>
                </c:pt>
                <c:pt idx="222">
                  <c:v>45719</c:v>
                </c:pt>
                <c:pt idx="223">
                  <c:v>45716</c:v>
                </c:pt>
                <c:pt idx="224">
                  <c:v>45715</c:v>
                </c:pt>
                <c:pt idx="225">
                  <c:v>45714</c:v>
                </c:pt>
                <c:pt idx="226">
                  <c:v>45713</c:v>
                </c:pt>
                <c:pt idx="227">
                  <c:v>45712</c:v>
                </c:pt>
                <c:pt idx="228">
                  <c:v>45709</c:v>
                </c:pt>
                <c:pt idx="229">
                  <c:v>45708</c:v>
                </c:pt>
                <c:pt idx="230">
                  <c:v>45707</c:v>
                </c:pt>
                <c:pt idx="231">
                  <c:v>45706</c:v>
                </c:pt>
                <c:pt idx="232">
                  <c:v>45705</c:v>
                </c:pt>
                <c:pt idx="233">
                  <c:v>45704</c:v>
                </c:pt>
                <c:pt idx="234">
                  <c:v>45703</c:v>
                </c:pt>
                <c:pt idx="235">
                  <c:v>45702</c:v>
                </c:pt>
                <c:pt idx="236">
                  <c:v>45701</c:v>
                </c:pt>
                <c:pt idx="237">
                  <c:v>45700</c:v>
                </c:pt>
                <c:pt idx="238">
                  <c:v>45699</c:v>
                </c:pt>
                <c:pt idx="239">
                  <c:v>45698</c:v>
                </c:pt>
                <c:pt idx="240">
                  <c:v>45697</c:v>
                </c:pt>
                <c:pt idx="241">
                  <c:v>45696</c:v>
                </c:pt>
                <c:pt idx="242">
                  <c:v>45695</c:v>
                </c:pt>
                <c:pt idx="243">
                  <c:v>45694</c:v>
                </c:pt>
                <c:pt idx="244">
                  <c:v>45693</c:v>
                </c:pt>
                <c:pt idx="245">
                  <c:v>45692</c:v>
                </c:pt>
                <c:pt idx="246">
                  <c:v>45691</c:v>
                </c:pt>
                <c:pt idx="247">
                  <c:v>45690</c:v>
                </c:pt>
                <c:pt idx="248">
                  <c:v>45689</c:v>
                </c:pt>
                <c:pt idx="249">
                  <c:v>45688</c:v>
                </c:pt>
                <c:pt idx="250">
                  <c:v>45687</c:v>
                </c:pt>
                <c:pt idx="251">
                  <c:v>45686</c:v>
                </c:pt>
                <c:pt idx="252">
                  <c:v>45685</c:v>
                </c:pt>
                <c:pt idx="253">
                  <c:v>45684</c:v>
                </c:pt>
                <c:pt idx="254">
                  <c:v>45683</c:v>
                </c:pt>
                <c:pt idx="255">
                  <c:v>45682</c:v>
                </c:pt>
                <c:pt idx="256">
                  <c:v>45681</c:v>
                </c:pt>
                <c:pt idx="257">
                  <c:v>45680</c:v>
                </c:pt>
                <c:pt idx="258">
                  <c:v>45679</c:v>
                </c:pt>
                <c:pt idx="259">
                  <c:v>45678</c:v>
                </c:pt>
                <c:pt idx="260">
                  <c:v>45677</c:v>
                </c:pt>
                <c:pt idx="261">
                  <c:v>45676</c:v>
                </c:pt>
                <c:pt idx="262">
                  <c:v>45675</c:v>
                </c:pt>
                <c:pt idx="263">
                  <c:v>45674</c:v>
                </c:pt>
                <c:pt idx="264">
                  <c:v>45673</c:v>
                </c:pt>
                <c:pt idx="265">
                  <c:v>45672</c:v>
                </c:pt>
                <c:pt idx="266">
                  <c:v>45671</c:v>
                </c:pt>
                <c:pt idx="267">
                  <c:v>45670</c:v>
                </c:pt>
                <c:pt idx="268">
                  <c:v>45669</c:v>
                </c:pt>
                <c:pt idx="269">
                  <c:v>45668</c:v>
                </c:pt>
                <c:pt idx="270">
                  <c:v>45667</c:v>
                </c:pt>
                <c:pt idx="271">
                  <c:v>45666</c:v>
                </c:pt>
                <c:pt idx="272">
                  <c:v>45665</c:v>
                </c:pt>
                <c:pt idx="273">
                  <c:v>45664</c:v>
                </c:pt>
                <c:pt idx="274">
                  <c:v>45663</c:v>
                </c:pt>
                <c:pt idx="275">
                  <c:v>45662</c:v>
                </c:pt>
                <c:pt idx="276">
                  <c:v>45661</c:v>
                </c:pt>
                <c:pt idx="277">
                  <c:v>45660</c:v>
                </c:pt>
                <c:pt idx="278">
                  <c:v>45659</c:v>
                </c:pt>
                <c:pt idx="279">
                  <c:v>45658</c:v>
                </c:pt>
                <c:pt idx="280">
                  <c:v>45657</c:v>
                </c:pt>
                <c:pt idx="281">
                  <c:v>45656</c:v>
                </c:pt>
                <c:pt idx="282">
                  <c:v>45655</c:v>
                </c:pt>
                <c:pt idx="283">
                  <c:v>45654</c:v>
                </c:pt>
                <c:pt idx="284">
                  <c:v>45653</c:v>
                </c:pt>
                <c:pt idx="285">
                  <c:v>45652</c:v>
                </c:pt>
                <c:pt idx="286">
                  <c:v>45651</c:v>
                </c:pt>
                <c:pt idx="287">
                  <c:v>45650</c:v>
                </c:pt>
                <c:pt idx="288">
                  <c:v>45649</c:v>
                </c:pt>
                <c:pt idx="289">
                  <c:v>45648</c:v>
                </c:pt>
                <c:pt idx="290">
                  <c:v>45647</c:v>
                </c:pt>
                <c:pt idx="291">
                  <c:v>45646</c:v>
                </c:pt>
                <c:pt idx="292">
                  <c:v>45645</c:v>
                </c:pt>
                <c:pt idx="293">
                  <c:v>45644</c:v>
                </c:pt>
                <c:pt idx="294">
                  <c:v>45643</c:v>
                </c:pt>
                <c:pt idx="295">
                  <c:v>45642</c:v>
                </c:pt>
                <c:pt idx="296">
                  <c:v>45641</c:v>
                </c:pt>
                <c:pt idx="297">
                  <c:v>45640</c:v>
                </c:pt>
                <c:pt idx="298">
                  <c:v>45639</c:v>
                </c:pt>
                <c:pt idx="299">
                  <c:v>45638</c:v>
                </c:pt>
                <c:pt idx="300">
                  <c:v>45637</c:v>
                </c:pt>
                <c:pt idx="301">
                  <c:v>45636</c:v>
                </c:pt>
                <c:pt idx="302">
                  <c:v>45635</c:v>
                </c:pt>
                <c:pt idx="303">
                  <c:v>45634</c:v>
                </c:pt>
                <c:pt idx="304">
                  <c:v>45633</c:v>
                </c:pt>
                <c:pt idx="305">
                  <c:v>45632</c:v>
                </c:pt>
                <c:pt idx="306">
                  <c:v>45631</c:v>
                </c:pt>
                <c:pt idx="307">
                  <c:v>45630</c:v>
                </c:pt>
                <c:pt idx="308">
                  <c:v>45629</c:v>
                </c:pt>
                <c:pt idx="309">
                  <c:v>45628</c:v>
                </c:pt>
                <c:pt idx="310">
                  <c:v>45627</c:v>
                </c:pt>
                <c:pt idx="311">
                  <c:v>45626</c:v>
                </c:pt>
                <c:pt idx="312">
                  <c:v>45625</c:v>
                </c:pt>
                <c:pt idx="313">
                  <c:v>45624</c:v>
                </c:pt>
                <c:pt idx="314">
                  <c:v>45623</c:v>
                </c:pt>
                <c:pt idx="315">
                  <c:v>45622</c:v>
                </c:pt>
                <c:pt idx="316">
                  <c:v>45621</c:v>
                </c:pt>
                <c:pt idx="317">
                  <c:v>45620</c:v>
                </c:pt>
                <c:pt idx="318">
                  <c:v>45619</c:v>
                </c:pt>
                <c:pt idx="319">
                  <c:v>45618</c:v>
                </c:pt>
                <c:pt idx="320">
                  <c:v>45617</c:v>
                </c:pt>
                <c:pt idx="321">
                  <c:v>45616</c:v>
                </c:pt>
                <c:pt idx="322">
                  <c:v>45615</c:v>
                </c:pt>
                <c:pt idx="323">
                  <c:v>45614</c:v>
                </c:pt>
                <c:pt idx="324">
                  <c:v>45613</c:v>
                </c:pt>
                <c:pt idx="325">
                  <c:v>45612</c:v>
                </c:pt>
                <c:pt idx="326">
                  <c:v>45611</c:v>
                </c:pt>
                <c:pt idx="327">
                  <c:v>45610</c:v>
                </c:pt>
                <c:pt idx="328">
                  <c:v>45609</c:v>
                </c:pt>
                <c:pt idx="329">
                  <c:v>45608</c:v>
                </c:pt>
                <c:pt idx="330">
                  <c:v>45607</c:v>
                </c:pt>
                <c:pt idx="331">
                  <c:v>45606</c:v>
                </c:pt>
                <c:pt idx="332">
                  <c:v>45605</c:v>
                </c:pt>
                <c:pt idx="333">
                  <c:v>45604</c:v>
                </c:pt>
                <c:pt idx="334">
                  <c:v>45603</c:v>
                </c:pt>
                <c:pt idx="335">
                  <c:v>45602</c:v>
                </c:pt>
                <c:pt idx="336">
                  <c:v>45601</c:v>
                </c:pt>
                <c:pt idx="337">
                  <c:v>45600</c:v>
                </c:pt>
                <c:pt idx="338">
                  <c:v>45599</c:v>
                </c:pt>
                <c:pt idx="339">
                  <c:v>45598</c:v>
                </c:pt>
                <c:pt idx="340">
                  <c:v>45597</c:v>
                </c:pt>
                <c:pt idx="341">
                  <c:v>45596</c:v>
                </c:pt>
                <c:pt idx="342">
                  <c:v>45595</c:v>
                </c:pt>
                <c:pt idx="343">
                  <c:v>45594</c:v>
                </c:pt>
                <c:pt idx="344">
                  <c:v>45593</c:v>
                </c:pt>
                <c:pt idx="345">
                  <c:v>45592</c:v>
                </c:pt>
                <c:pt idx="346">
                  <c:v>45591</c:v>
                </c:pt>
                <c:pt idx="347">
                  <c:v>45590</c:v>
                </c:pt>
                <c:pt idx="348">
                  <c:v>45589</c:v>
                </c:pt>
                <c:pt idx="349">
                  <c:v>45588</c:v>
                </c:pt>
                <c:pt idx="350">
                  <c:v>45587</c:v>
                </c:pt>
                <c:pt idx="351">
                  <c:v>45586</c:v>
                </c:pt>
                <c:pt idx="352">
                  <c:v>45585</c:v>
                </c:pt>
                <c:pt idx="353">
                  <c:v>45584</c:v>
                </c:pt>
                <c:pt idx="354">
                  <c:v>45583</c:v>
                </c:pt>
                <c:pt idx="355">
                  <c:v>45582</c:v>
                </c:pt>
                <c:pt idx="356">
                  <c:v>45581</c:v>
                </c:pt>
                <c:pt idx="357">
                  <c:v>45580</c:v>
                </c:pt>
                <c:pt idx="358">
                  <c:v>45579</c:v>
                </c:pt>
                <c:pt idx="359">
                  <c:v>45578</c:v>
                </c:pt>
                <c:pt idx="360">
                  <c:v>45577</c:v>
                </c:pt>
                <c:pt idx="361">
                  <c:v>45576</c:v>
                </c:pt>
                <c:pt idx="362">
                  <c:v>45575</c:v>
                </c:pt>
                <c:pt idx="363">
                  <c:v>45574</c:v>
                </c:pt>
                <c:pt idx="364">
                  <c:v>45573</c:v>
                </c:pt>
                <c:pt idx="365">
                  <c:v>45572</c:v>
                </c:pt>
                <c:pt idx="366">
                  <c:v>45571</c:v>
                </c:pt>
                <c:pt idx="367">
                  <c:v>45570</c:v>
                </c:pt>
                <c:pt idx="368">
                  <c:v>45569</c:v>
                </c:pt>
                <c:pt idx="369">
                  <c:v>45568</c:v>
                </c:pt>
                <c:pt idx="370">
                  <c:v>45567</c:v>
                </c:pt>
                <c:pt idx="371">
                  <c:v>45566</c:v>
                </c:pt>
                <c:pt idx="372">
                  <c:v>45565</c:v>
                </c:pt>
                <c:pt idx="373">
                  <c:v>45564</c:v>
                </c:pt>
                <c:pt idx="374">
                  <c:v>45563</c:v>
                </c:pt>
                <c:pt idx="375">
                  <c:v>45562</c:v>
                </c:pt>
                <c:pt idx="376">
                  <c:v>45561</c:v>
                </c:pt>
                <c:pt idx="377">
                  <c:v>45560</c:v>
                </c:pt>
                <c:pt idx="378">
                  <c:v>45559</c:v>
                </c:pt>
                <c:pt idx="379">
                  <c:v>45558</c:v>
                </c:pt>
                <c:pt idx="380">
                  <c:v>45557</c:v>
                </c:pt>
                <c:pt idx="381">
                  <c:v>45556</c:v>
                </c:pt>
                <c:pt idx="382">
                  <c:v>45555</c:v>
                </c:pt>
                <c:pt idx="383">
                  <c:v>45554</c:v>
                </c:pt>
                <c:pt idx="384">
                  <c:v>45553</c:v>
                </c:pt>
                <c:pt idx="385">
                  <c:v>45552</c:v>
                </c:pt>
                <c:pt idx="386">
                  <c:v>45551</c:v>
                </c:pt>
                <c:pt idx="387">
                  <c:v>45550</c:v>
                </c:pt>
                <c:pt idx="388">
                  <c:v>45549</c:v>
                </c:pt>
                <c:pt idx="389">
                  <c:v>45548</c:v>
                </c:pt>
                <c:pt idx="390">
                  <c:v>45547</c:v>
                </c:pt>
                <c:pt idx="391">
                  <c:v>45546</c:v>
                </c:pt>
                <c:pt idx="392">
                  <c:v>45545</c:v>
                </c:pt>
                <c:pt idx="393">
                  <c:v>45544</c:v>
                </c:pt>
                <c:pt idx="394">
                  <c:v>45543</c:v>
                </c:pt>
                <c:pt idx="395">
                  <c:v>45542</c:v>
                </c:pt>
                <c:pt idx="396">
                  <c:v>45541</c:v>
                </c:pt>
                <c:pt idx="397">
                  <c:v>45540</c:v>
                </c:pt>
                <c:pt idx="398">
                  <c:v>45539</c:v>
                </c:pt>
                <c:pt idx="399">
                  <c:v>45538</c:v>
                </c:pt>
                <c:pt idx="400">
                  <c:v>45537</c:v>
                </c:pt>
                <c:pt idx="401">
                  <c:v>45536</c:v>
                </c:pt>
                <c:pt idx="402">
                  <c:v>45535</c:v>
                </c:pt>
                <c:pt idx="403">
                  <c:v>45534</c:v>
                </c:pt>
                <c:pt idx="404">
                  <c:v>45533</c:v>
                </c:pt>
                <c:pt idx="405">
                  <c:v>45532</c:v>
                </c:pt>
                <c:pt idx="406">
                  <c:v>45531</c:v>
                </c:pt>
                <c:pt idx="407">
                  <c:v>45530</c:v>
                </c:pt>
                <c:pt idx="408">
                  <c:v>45529</c:v>
                </c:pt>
                <c:pt idx="409">
                  <c:v>45528</c:v>
                </c:pt>
                <c:pt idx="410">
                  <c:v>45527</c:v>
                </c:pt>
                <c:pt idx="411">
                  <c:v>45526</c:v>
                </c:pt>
                <c:pt idx="412">
                  <c:v>45525</c:v>
                </c:pt>
                <c:pt idx="413">
                  <c:v>45524</c:v>
                </c:pt>
                <c:pt idx="414">
                  <c:v>45523</c:v>
                </c:pt>
                <c:pt idx="415">
                  <c:v>45522</c:v>
                </c:pt>
                <c:pt idx="416">
                  <c:v>45521</c:v>
                </c:pt>
                <c:pt idx="417">
                  <c:v>45520</c:v>
                </c:pt>
                <c:pt idx="418">
                  <c:v>45519</c:v>
                </c:pt>
                <c:pt idx="419">
                  <c:v>45518</c:v>
                </c:pt>
                <c:pt idx="420">
                  <c:v>45517</c:v>
                </c:pt>
                <c:pt idx="421">
                  <c:v>45516</c:v>
                </c:pt>
                <c:pt idx="422">
                  <c:v>45515</c:v>
                </c:pt>
                <c:pt idx="423">
                  <c:v>45514</c:v>
                </c:pt>
                <c:pt idx="424">
                  <c:v>45513</c:v>
                </c:pt>
                <c:pt idx="425">
                  <c:v>45512</c:v>
                </c:pt>
                <c:pt idx="426">
                  <c:v>45511</c:v>
                </c:pt>
                <c:pt idx="427">
                  <c:v>45510</c:v>
                </c:pt>
                <c:pt idx="428">
                  <c:v>45509</c:v>
                </c:pt>
                <c:pt idx="429">
                  <c:v>45508</c:v>
                </c:pt>
                <c:pt idx="430">
                  <c:v>45507</c:v>
                </c:pt>
                <c:pt idx="431">
                  <c:v>45506</c:v>
                </c:pt>
                <c:pt idx="432">
                  <c:v>45505</c:v>
                </c:pt>
                <c:pt idx="433">
                  <c:v>45504</c:v>
                </c:pt>
                <c:pt idx="434">
                  <c:v>45503</c:v>
                </c:pt>
                <c:pt idx="435">
                  <c:v>45502</c:v>
                </c:pt>
                <c:pt idx="436">
                  <c:v>45501</c:v>
                </c:pt>
                <c:pt idx="437">
                  <c:v>45500</c:v>
                </c:pt>
                <c:pt idx="438">
                  <c:v>45499</c:v>
                </c:pt>
                <c:pt idx="439">
                  <c:v>45498</c:v>
                </c:pt>
                <c:pt idx="440">
                  <c:v>45497</c:v>
                </c:pt>
                <c:pt idx="441">
                  <c:v>45496</c:v>
                </c:pt>
                <c:pt idx="442">
                  <c:v>45495</c:v>
                </c:pt>
                <c:pt idx="443">
                  <c:v>45494</c:v>
                </c:pt>
                <c:pt idx="444">
                  <c:v>45493</c:v>
                </c:pt>
                <c:pt idx="445">
                  <c:v>45492</c:v>
                </c:pt>
                <c:pt idx="446">
                  <c:v>45491</c:v>
                </c:pt>
                <c:pt idx="447">
                  <c:v>45490</c:v>
                </c:pt>
                <c:pt idx="448">
                  <c:v>45489</c:v>
                </c:pt>
                <c:pt idx="449">
                  <c:v>45488</c:v>
                </c:pt>
                <c:pt idx="450">
                  <c:v>45487</c:v>
                </c:pt>
                <c:pt idx="451">
                  <c:v>45486</c:v>
                </c:pt>
                <c:pt idx="452">
                  <c:v>45485</c:v>
                </c:pt>
                <c:pt idx="453">
                  <c:v>45484</c:v>
                </c:pt>
                <c:pt idx="454">
                  <c:v>45483</c:v>
                </c:pt>
                <c:pt idx="455">
                  <c:v>45482</c:v>
                </c:pt>
                <c:pt idx="456">
                  <c:v>45481</c:v>
                </c:pt>
                <c:pt idx="457">
                  <c:v>45480</c:v>
                </c:pt>
                <c:pt idx="458">
                  <c:v>45479</c:v>
                </c:pt>
                <c:pt idx="459">
                  <c:v>45478</c:v>
                </c:pt>
                <c:pt idx="460">
                  <c:v>45477</c:v>
                </c:pt>
                <c:pt idx="461">
                  <c:v>45476</c:v>
                </c:pt>
                <c:pt idx="462">
                  <c:v>45475</c:v>
                </c:pt>
                <c:pt idx="463">
                  <c:v>45474</c:v>
                </c:pt>
                <c:pt idx="464">
                  <c:v>45473</c:v>
                </c:pt>
                <c:pt idx="465">
                  <c:v>45472</c:v>
                </c:pt>
                <c:pt idx="466">
                  <c:v>45471</c:v>
                </c:pt>
                <c:pt idx="467">
                  <c:v>45470</c:v>
                </c:pt>
                <c:pt idx="468">
                  <c:v>45469</c:v>
                </c:pt>
                <c:pt idx="469">
                  <c:v>45468</c:v>
                </c:pt>
                <c:pt idx="470">
                  <c:v>45467</c:v>
                </c:pt>
                <c:pt idx="471">
                  <c:v>45466</c:v>
                </c:pt>
                <c:pt idx="472">
                  <c:v>45465</c:v>
                </c:pt>
                <c:pt idx="473">
                  <c:v>45464</c:v>
                </c:pt>
                <c:pt idx="474">
                  <c:v>45463</c:v>
                </c:pt>
                <c:pt idx="475">
                  <c:v>45462</c:v>
                </c:pt>
                <c:pt idx="476">
                  <c:v>45461</c:v>
                </c:pt>
                <c:pt idx="477">
                  <c:v>45460</c:v>
                </c:pt>
                <c:pt idx="478">
                  <c:v>45459</c:v>
                </c:pt>
                <c:pt idx="479">
                  <c:v>45458</c:v>
                </c:pt>
                <c:pt idx="480">
                  <c:v>45457</c:v>
                </c:pt>
                <c:pt idx="481">
                  <c:v>45456</c:v>
                </c:pt>
                <c:pt idx="482">
                  <c:v>45455</c:v>
                </c:pt>
                <c:pt idx="483">
                  <c:v>45454</c:v>
                </c:pt>
                <c:pt idx="484">
                  <c:v>45453</c:v>
                </c:pt>
                <c:pt idx="485">
                  <c:v>45452</c:v>
                </c:pt>
                <c:pt idx="486">
                  <c:v>45451</c:v>
                </c:pt>
                <c:pt idx="487">
                  <c:v>45450</c:v>
                </c:pt>
                <c:pt idx="488">
                  <c:v>45449</c:v>
                </c:pt>
                <c:pt idx="489">
                  <c:v>45448</c:v>
                </c:pt>
                <c:pt idx="490">
                  <c:v>45447</c:v>
                </c:pt>
                <c:pt idx="491">
                  <c:v>45446</c:v>
                </c:pt>
                <c:pt idx="492">
                  <c:v>45445</c:v>
                </c:pt>
                <c:pt idx="493">
                  <c:v>45444</c:v>
                </c:pt>
                <c:pt idx="494">
                  <c:v>45443</c:v>
                </c:pt>
                <c:pt idx="495">
                  <c:v>45442</c:v>
                </c:pt>
                <c:pt idx="496">
                  <c:v>45441</c:v>
                </c:pt>
                <c:pt idx="497">
                  <c:v>45440</c:v>
                </c:pt>
                <c:pt idx="498">
                  <c:v>45439</c:v>
                </c:pt>
                <c:pt idx="499">
                  <c:v>45438</c:v>
                </c:pt>
                <c:pt idx="500">
                  <c:v>45437</c:v>
                </c:pt>
                <c:pt idx="501">
                  <c:v>45436</c:v>
                </c:pt>
                <c:pt idx="502">
                  <c:v>45435</c:v>
                </c:pt>
                <c:pt idx="503">
                  <c:v>45434</c:v>
                </c:pt>
                <c:pt idx="504">
                  <c:v>45433</c:v>
                </c:pt>
                <c:pt idx="505">
                  <c:v>45432</c:v>
                </c:pt>
                <c:pt idx="506">
                  <c:v>45431</c:v>
                </c:pt>
                <c:pt idx="507">
                  <c:v>45430</c:v>
                </c:pt>
                <c:pt idx="508">
                  <c:v>45429</c:v>
                </c:pt>
                <c:pt idx="509">
                  <c:v>45428</c:v>
                </c:pt>
                <c:pt idx="510">
                  <c:v>45427</c:v>
                </c:pt>
                <c:pt idx="511">
                  <c:v>45426</c:v>
                </c:pt>
                <c:pt idx="512">
                  <c:v>45425</c:v>
                </c:pt>
                <c:pt idx="513">
                  <c:v>45424</c:v>
                </c:pt>
                <c:pt idx="514">
                  <c:v>45423</c:v>
                </c:pt>
                <c:pt idx="515">
                  <c:v>45422</c:v>
                </c:pt>
                <c:pt idx="516">
                  <c:v>45421</c:v>
                </c:pt>
                <c:pt idx="517">
                  <c:v>45420</c:v>
                </c:pt>
                <c:pt idx="518">
                  <c:v>45419</c:v>
                </c:pt>
                <c:pt idx="519">
                  <c:v>45418</c:v>
                </c:pt>
                <c:pt idx="520">
                  <c:v>45417</c:v>
                </c:pt>
                <c:pt idx="521">
                  <c:v>45416</c:v>
                </c:pt>
                <c:pt idx="522">
                  <c:v>45415</c:v>
                </c:pt>
                <c:pt idx="523">
                  <c:v>45414</c:v>
                </c:pt>
                <c:pt idx="524">
                  <c:v>45413</c:v>
                </c:pt>
                <c:pt idx="525">
                  <c:v>45412</c:v>
                </c:pt>
                <c:pt idx="526">
                  <c:v>45411</c:v>
                </c:pt>
                <c:pt idx="527">
                  <c:v>45410</c:v>
                </c:pt>
                <c:pt idx="528">
                  <c:v>45409</c:v>
                </c:pt>
                <c:pt idx="529">
                  <c:v>45408</c:v>
                </c:pt>
                <c:pt idx="530">
                  <c:v>45407</c:v>
                </c:pt>
                <c:pt idx="531">
                  <c:v>45406</c:v>
                </c:pt>
                <c:pt idx="532">
                  <c:v>45405</c:v>
                </c:pt>
                <c:pt idx="533">
                  <c:v>45404</c:v>
                </c:pt>
                <c:pt idx="534">
                  <c:v>45403</c:v>
                </c:pt>
                <c:pt idx="535">
                  <c:v>45402</c:v>
                </c:pt>
                <c:pt idx="536">
                  <c:v>45401</c:v>
                </c:pt>
                <c:pt idx="537">
                  <c:v>45400</c:v>
                </c:pt>
                <c:pt idx="538">
                  <c:v>45399</c:v>
                </c:pt>
                <c:pt idx="539">
                  <c:v>45398</c:v>
                </c:pt>
                <c:pt idx="540">
                  <c:v>45397</c:v>
                </c:pt>
                <c:pt idx="541">
                  <c:v>45396</c:v>
                </c:pt>
                <c:pt idx="542">
                  <c:v>45395</c:v>
                </c:pt>
                <c:pt idx="543">
                  <c:v>45394</c:v>
                </c:pt>
                <c:pt idx="544">
                  <c:v>45393</c:v>
                </c:pt>
                <c:pt idx="545">
                  <c:v>45392</c:v>
                </c:pt>
                <c:pt idx="546">
                  <c:v>45391</c:v>
                </c:pt>
                <c:pt idx="547">
                  <c:v>45390</c:v>
                </c:pt>
                <c:pt idx="548">
                  <c:v>45389</c:v>
                </c:pt>
                <c:pt idx="549">
                  <c:v>45388</c:v>
                </c:pt>
                <c:pt idx="550">
                  <c:v>45387</c:v>
                </c:pt>
                <c:pt idx="551">
                  <c:v>45386</c:v>
                </c:pt>
                <c:pt idx="552">
                  <c:v>45385</c:v>
                </c:pt>
                <c:pt idx="553">
                  <c:v>45384</c:v>
                </c:pt>
                <c:pt idx="554">
                  <c:v>45383</c:v>
                </c:pt>
                <c:pt idx="555">
                  <c:v>45382</c:v>
                </c:pt>
                <c:pt idx="556">
                  <c:v>45381</c:v>
                </c:pt>
                <c:pt idx="557">
                  <c:v>45380</c:v>
                </c:pt>
                <c:pt idx="558">
                  <c:v>45379</c:v>
                </c:pt>
                <c:pt idx="559">
                  <c:v>45378</c:v>
                </c:pt>
                <c:pt idx="560">
                  <c:v>45377</c:v>
                </c:pt>
                <c:pt idx="561">
                  <c:v>45376</c:v>
                </c:pt>
                <c:pt idx="562">
                  <c:v>45375</c:v>
                </c:pt>
                <c:pt idx="563">
                  <c:v>45374</c:v>
                </c:pt>
                <c:pt idx="564">
                  <c:v>45373</c:v>
                </c:pt>
                <c:pt idx="565">
                  <c:v>45372</c:v>
                </c:pt>
                <c:pt idx="566">
                  <c:v>45371</c:v>
                </c:pt>
                <c:pt idx="567">
                  <c:v>45370</c:v>
                </c:pt>
                <c:pt idx="568">
                  <c:v>45369</c:v>
                </c:pt>
                <c:pt idx="569">
                  <c:v>45368</c:v>
                </c:pt>
              </c:numCache>
            </c:numRef>
          </c:cat>
          <c:val>
            <c:numRef>
              <c:f>Лист6!$D$7:$D$576</c:f>
              <c:numCache>
                <c:formatCode>General</c:formatCode>
                <c:ptCount val="570"/>
                <c:pt idx="0">
                  <c:v>7684.32</c:v>
                </c:pt>
                <c:pt idx="1">
                  <c:v>7672.98</c:v>
                </c:pt>
                <c:pt idx="2">
                  <c:v>7675.08</c:v>
                </c:pt>
                <c:pt idx="3">
                  <c:v>7652.71</c:v>
                </c:pt>
                <c:pt idx="4">
                  <c:v>7560.91</c:v>
                </c:pt>
                <c:pt idx="5">
                  <c:v>7559.75</c:v>
                </c:pt>
                <c:pt idx="6">
                  <c:v>7684.79</c:v>
                </c:pt>
                <c:pt idx="7">
                  <c:v>7664.03</c:v>
                </c:pt>
                <c:pt idx="8">
                  <c:v>7593.97</c:v>
                </c:pt>
                <c:pt idx="9">
                  <c:v>7702.6</c:v>
                </c:pt>
                <c:pt idx="10">
                  <c:v>7764.82</c:v>
                </c:pt>
                <c:pt idx="11">
                  <c:v>7686.24</c:v>
                </c:pt>
                <c:pt idx="12">
                  <c:v>7384.59</c:v>
                </c:pt>
                <c:pt idx="13">
                  <c:v>7384.69</c:v>
                </c:pt>
                <c:pt idx="14">
                  <c:v>7290.62</c:v>
                </c:pt>
                <c:pt idx="15">
                  <c:v>7266.49</c:v>
                </c:pt>
                <c:pt idx="16">
                  <c:v>7237.92</c:v>
                </c:pt>
                <c:pt idx="17">
                  <c:v>7284.83</c:v>
                </c:pt>
                <c:pt idx="18">
                  <c:v>7257.03</c:v>
                </c:pt>
                <c:pt idx="19">
                  <c:v>7299.29</c:v>
                </c:pt>
                <c:pt idx="20">
                  <c:v>7219.74</c:v>
                </c:pt>
                <c:pt idx="21">
                  <c:v>7167.89</c:v>
                </c:pt>
                <c:pt idx="22">
                  <c:v>7125.91</c:v>
                </c:pt>
                <c:pt idx="23">
                  <c:v>7031.32</c:v>
                </c:pt>
                <c:pt idx="24">
                  <c:v>7003.88</c:v>
                </c:pt>
                <c:pt idx="25">
                  <c:v>6982.14</c:v>
                </c:pt>
                <c:pt idx="26">
                  <c:v>6986.55</c:v>
                </c:pt>
                <c:pt idx="27">
                  <c:v>6987.76</c:v>
                </c:pt>
                <c:pt idx="28">
                  <c:v>6917.05</c:v>
                </c:pt>
                <c:pt idx="29">
                  <c:v>6965.84</c:v>
                </c:pt>
                <c:pt idx="30">
                  <c:v>7031.64</c:v>
                </c:pt>
                <c:pt idx="31">
                  <c:v>7082.67</c:v>
                </c:pt>
                <c:pt idx="32">
                  <c:v>6846.1</c:v>
                </c:pt>
                <c:pt idx="33">
                  <c:v>6841.47</c:v>
                </c:pt>
                <c:pt idx="34">
                  <c:v>6843.81</c:v>
                </c:pt>
                <c:pt idx="35">
                  <c:v>6824.04</c:v>
                </c:pt>
                <c:pt idx="36">
                  <c:v>6818.9</c:v>
                </c:pt>
                <c:pt idx="37">
                  <c:v>6828.13</c:v>
                </c:pt>
                <c:pt idx="38">
                  <c:v>6756.34</c:v>
                </c:pt>
                <c:pt idx="39">
                  <c:v>6735.1</c:v>
                </c:pt>
                <c:pt idx="40">
                  <c:v>6717.76</c:v>
                </c:pt>
                <c:pt idx="41">
                  <c:v>6836.23</c:v>
                </c:pt>
                <c:pt idx="42">
                  <c:v>6794.05</c:v>
                </c:pt>
                <c:pt idx="43">
                  <c:v>6804.81</c:v>
                </c:pt>
                <c:pt idx="44">
                  <c:v>6909.15</c:v>
                </c:pt>
                <c:pt idx="45">
                  <c:v>6948.17</c:v>
                </c:pt>
                <c:pt idx="46">
                  <c:v>7000.02</c:v>
                </c:pt>
                <c:pt idx="47">
                  <c:v>7012.65</c:v>
                </c:pt>
                <c:pt idx="48">
                  <c:v>7013.68</c:v>
                </c:pt>
                <c:pt idx="49">
                  <c:v>7005.2</c:v>
                </c:pt>
                <c:pt idx="50">
                  <c:v>6955.48</c:v>
                </c:pt>
                <c:pt idx="51">
                  <c:v>7029.72</c:v>
                </c:pt>
                <c:pt idx="52">
                  <c:v>6970.14</c:v>
                </c:pt>
                <c:pt idx="53">
                  <c:v>7086.96</c:v>
                </c:pt>
                <c:pt idx="54">
                  <c:v>7171.65</c:v>
                </c:pt>
                <c:pt idx="55">
                  <c:v>7131.47</c:v>
                </c:pt>
                <c:pt idx="56">
                  <c:v>7036.28</c:v>
                </c:pt>
                <c:pt idx="57">
                  <c:v>6944.72</c:v>
                </c:pt>
                <c:pt idx="58">
                  <c:v>6961.81</c:v>
                </c:pt>
                <c:pt idx="59">
                  <c:v>6944.39</c:v>
                </c:pt>
                <c:pt idx="60">
                  <c:v>6944.21</c:v>
                </c:pt>
                <c:pt idx="61">
                  <c:v>6933.76</c:v>
                </c:pt>
                <c:pt idx="62">
                  <c:v>6971.51</c:v>
                </c:pt>
                <c:pt idx="63">
                  <c:v>6974.9</c:v>
                </c:pt>
                <c:pt idx="64">
                  <c:v>7044.76</c:v>
                </c:pt>
                <c:pt idx="65">
                  <c:v>7094.04</c:v>
                </c:pt>
                <c:pt idx="66">
                  <c:v>7063.69</c:v>
                </c:pt>
                <c:pt idx="67">
                  <c:v>7054.53</c:v>
                </c:pt>
                <c:pt idx="68">
                  <c:v>7079.88</c:v>
                </c:pt>
                <c:pt idx="69">
                  <c:v>7156.91</c:v>
                </c:pt>
                <c:pt idx="70">
                  <c:v>7172.47</c:v>
                </c:pt>
                <c:pt idx="71">
                  <c:v>7076.37</c:v>
                </c:pt>
                <c:pt idx="72">
                  <c:v>7117.77</c:v>
                </c:pt>
                <c:pt idx="73">
                  <c:v>7147.37</c:v>
                </c:pt>
                <c:pt idx="74">
                  <c:v>7160.19</c:v>
                </c:pt>
                <c:pt idx="75">
                  <c:v>7190.42</c:v>
                </c:pt>
                <c:pt idx="76">
                  <c:v>7212.13</c:v>
                </c:pt>
                <c:pt idx="77">
                  <c:v>7149.42</c:v>
                </c:pt>
                <c:pt idx="78">
                  <c:v>7166.36</c:v>
                </c:pt>
                <c:pt idx="79">
                  <c:v>7144.28</c:v>
                </c:pt>
                <c:pt idx="80">
                  <c:v>7151.78</c:v>
                </c:pt>
                <c:pt idx="81">
                  <c:v>7130.38</c:v>
                </c:pt>
                <c:pt idx="82">
                  <c:v>7119.3</c:v>
                </c:pt>
                <c:pt idx="83">
                  <c:v>7083.09</c:v>
                </c:pt>
                <c:pt idx="84">
                  <c:v>7094.47</c:v>
                </c:pt>
                <c:pt idx="85">
                  <c:v>7156.37</c:v>
                </c:pt>
                <c:pt idx="86">
                  <c:v>7066.2</c:v>
                </c:pt>
                <c:pt idx="87">
                  <c:v>7141.84</c:v>
                </c:pt>
                <c:pt idx="88">
                  <c:v>7170.16</c:v>
                </c:pt>
                <c:pt idx="89">
                  <c:v>7162.72</c:v>
                </c:pt>
                <c:pt idx="90">
                  <c:v>7132.03</c:v>
                </c:pt>
                <c:pt idx="91">
                  <c:v>7104.05</c:v>
                </c:pt>
                <c:pt idx="92">
                  <c:v>7111.06</c:v>
                </c:pt>
                <c:pt idx="93">
                  <c:v>7163.45</c:v>
                </c:pt>
                <c:pt idx="94">
                  <c:v>7075.32</c:v>
                </c:pt>
                <c:pt idx="95">
                  <c:v>7099.85</c:v>
                </c:pt>
                <c:pt idx="96">
                  <c:v>7130.11</c:v>
                </c:pt>
                <c:pt idx="97">
                  <c:v>7056.26</c:v>
                </c:pt>
                <c:pt idx="98">
                  <c:v>6993.05</c:v>
                </c:pt>
                <c:pt idx="99">
                  <c:v>6872.26</c:v>
                </c:pt>
                <c:pt idx="100">
                  <c:v>6809.92</c:v>
                </c:pt>
                <c:pt idx="101">
                  <c:v>6772.18</c:v>
                </c:pt>
                <c:pt idx="102">
                  <c:v>6748.97</c:v>
                </c:pt>
                <c:pt idx="103">
                  <c:v>6693.93</c:v>
                </c:pt>
                <c:pt idx="104">
                  <c:v>6708.71</c:v>
                </c:pt>
                <c:pt idx="105">
                  <c:v>6797.41</c:v>
                </c:pt>
                <c:pt idx="106">
                  <c:v>6836.53</c:v>
                </c:pt>
                <c:pt idx="107">
                  <c:v>6833.97</c:v>
                </c:pt>
                <c:pt idx="108">
                  <c:v>6862.78</c:v>
                </c:pt>
                <c:pt idx="109">
                  <c:v>6829.96</c:v>
                </c:pt>
                <c:pt idx="110">
                  <c:v>6751.9</c:v>
                </c:pt>
                <c:pt idx="111">
                  <c:v>6725.66</c:v>
                </c:pt>
                <c:pt idx="112">
                  <c:v>6698.5</c:v>
                </c:pt>
                <c:pt idx="113">
                  <c:v>6563.38</c:v>
                </c:pt>
                <c:pt idx="114">
                  <c:v>6428.03</c:v>
                </c:pt>
                <c:pt idx="115">
                  <c:v>6435.4</c:v>
                </c:pt>
                <c:pt idx="116">
                  <c:v>6402.38</c:v>
                </c:pt>
                <c:pt idx="117">
                  <c:v>6359.08</c:v>
                </c:pt>
                <c:pt idx="118">
                  <c:v>6390.9</c:v>
                </c:pt>
                <c:pt idx="119">
                  <c:v>6413.66</c:v>
                </c:pt>
                <c:pt idx="120">
                  <c:v>6467.47</c:v>
                </c:pt>
                <c:pt idx="121">
                  <c:v>6466.36</c:v>
                </c:pt>
                <c:pt idx="122">
                  <c:v>6468.75</c:v>
                </c:pt>
                <c:pt idx="123">
                  <c:v>6463.06</c:v>
                </c:pt>
                <c:pt idx="124">
                  <c:v>6463.98</c:v>
                </c:pt>
                <c:pt idx="125">
                  <c:v>6379.65</c:v>
                </c:pt>
                <c:pt idx="126">
                  <c:v>6330.41</c:v>
                </c:pt>
                <c:pt idx="127">
                  <c:v>6283.72</c:v>
                </c:pt>
                <c:pt idx="128">
                  <c:v>6261.76</c:v>
                </c:pt>
                <c:pt idx="129">
                  <c:v>6242.93</c:v>
                </c:pt>
                <c:pt idx="130">
                  <c:v>6203.82</c:v>
                </c:pt>
                <c:pt idx="131">
                  <c:v>6205.7</c:v>
                </c:pt>
                <c:pt idx="132">
                  <c:v>6161.24</c:v>
                </c:pt>
                <c:pt idx="133">
                  <c:v>6210.22</c:v>
                </c:pt>
                <c:pt idx="134">
                  <c:v>6216.57</c:v>
                </c:pt>
                <c:pt idx="135">
                  <c:v>6160.74</c:v>
                </c:pt>
                <c:pt idx="136">
                  <c:v>6126.19</c:v>
                </c:pt>
                <c:pt idx="137">
                  <c:v>6113.14</c:v>
                </c:pt>
                <c:pt idx="138">
                  <c:v>6072.24</c:v>
                </c:pt>
                <c:pt idx="139">
                  <c:v>6056.9</c:v>
                </c:pt>
                <c:pt idx="140">
                  <c:v>6040.82</c:v>
                </c:pt>
                <c:pt idx="141">
                  <c:v>6018.56</c:v>
                </c:pt>
                <c:pt idx="142">
                  <c:v>5990.38</c:v>
                </c:pt>
                <c:pt idx="143">
                  <c:v>5951.35</c:v>
                </c:pt>
                <c:pt idx="144">
                  <c:v>5970.68</c:v>
                </c:pt>
                <c:pt idx="145">
                  <c:v>5960.09</c:v>
                </c:pt>
                <c:pt idx="146">
                  <c:v>6026.73</c:v>
                </c:pt>
                <c:pt idx="147">
                  <c:v>5992.27</c:v>
                </c:pt>
                <c:pt idx="148">
                  <c:v>6002.02</c:v>
                </c:pt>
                <c:pt idx="149">
                  <c:v>5930.93</c:v>
                </c:pt>
                <c:pt idx="150">
                  <c:v>5864.25</c:v>
                </c:pt>
                <c:pt idx="151">
                  <c:v>5802.56</c:v>
                </c:pt>
                <c:pt idx="152">
                  <c:v>5775.63</c:v>
                </c:pt>
                <c:pt idx="153">
                  <c:v>5708.24</c:v>
                </c:pt>
                <c:pt idx="154">
                  <c:v>5680.62</c:v>
                </c:pt>
                <c:pt idx="155">
                  <c:v>5687.01</c:v>
                </c:pt>
                <c:pt idx="156">
                  <c:v>5676.74</c:v>
                </c:pt>
                <c:pt idx="157">
                  <c:v>5626.28</c:v>
                </c:pt>
                <c:pt idx="158">
                  <c:v>5594.28</c:v>
                </c:pt>
                <c:pt idx="159">
                  <c:v>5572.98</c:v>
                </c:pt>
                <c:pt idx="160">
                  <c:v>5561.46</c:v>
                </c:pt>
                <c:pt idx="161">
                  <c:v>5588.22</c:v>
                </c:pt>
                <c:pt idx="162">
                  <c:v>5614.46</c:v>
                </c:pt>
                <c:pt idx="163">
                  <c:v>5651.95</c:v>
                </c:pt>
                <c:pt idx="164">
                  <c:v>5578.56</c:v>
                </c:pt>
                <c:pt idx="165">
                  <c:v>5562.04</c:v>
                </c:pt>
                <c:pt idx="166">
                  <c:v>5673.73</c:v>
                </c:pt>
                <c:pt idx="167">
                  <c:v>5705.65</c:v>
                </c:pt>
                <c:pt idx="168">
                  <c:v>5678.39</c:v>
                </c:pt>
                <c:pt idx="169">
                  <c:v>5648.62</c:v>
                </c:pt>
                <c:pt idx="170">
                  <c:v>5645.9</c:v>
                </c:pt>
                <c:pt idx="171">
                  <c:v>5655.03</c:v>
                </c:pt>
                <c:pt idx="172">
                  <c:v>5658.47</c:v>
                </c:pt>
                <c:pt idx="173">
                  <c:v>5718.3</c:v>
                </c:pt>
                <c:pt idx="174">
                  <c:v>5712.94</c:v>
                </c:pt>
                <c:pt idx="175">
                  <c:v>5712.94</c:v>
                </c:pt>
                <c:pt idx="176">
                  <c:v>5679.34</c:v>
                </c:pt>
                <c:pt idx="177">
                  <c:v>5679.34</c:v>
                </c:pt>
                <c:pt idx="178">
                  <c:v>5714.47</c:v>
                </c:pt>
                <c:pt idx="179">
                  <c:v>5640.44</c:v>
                </c:pt>
                <c:pt idx="180">
                  <c:v>5622.1</c:v>
                </c:pt>
                <c:pt idx="181">
                  <c:v>5622.1</c:v>
                </c:pt>
                <c:pt idx="182">
                  <c:v>5682.25</c:v>
                </c:pt>
                <c:pt idx="183">
                  <c:v>5666.03</c:v>
                </c:pt>
                <c:pt idx="184">
                  <c:v>5654.55</c:v>
                </c:pt>
                <c:pt idx="185">
                  <c:v>5606.86</c:v>
                </c:pt>
                <c:pt idx="186">
                  <c:v>5585.35</c:v>
                </c:pt>
                <c:pt idx="187">
                  <c:v>5544.1</c:v>
                </c:pt>
                <c:pt idx="188">
                  <c:v>5569.21</c:v>
                </c:pt>
                <c:pt idx="189">
                  <c:v>5546.46</c:v>
                </c:pt>
                <c:pt idx="190">
                  <c:v>5598.03</c:v>
                </c:pt>
                <c:pt idx="191">
                  <c:v>5590.15</c:v>
                </c:pt>
                <c:pt idx="192">
                  <c:v>5509.29</c:v>
                </c:pt>
                <c:pt idx="193">
                  <c:v>5491.64</c:v>
                </c:pt>
                <c:pt idx="194">
                  <c:v>5533.31</c:v>
                </c:pt>
                <c:pt idx="195">
                  <c:v>5432.65</c:v>
                </c:pt>
                <c:pt idx="196">
                  <c:v>5522.31</c:v>
                </c:pt>
                <c:pt idx="197">
                  <c:v>5497.73</c:v>
                </c:pt>
                <c:pt idx="198">
                  <c:v>5522.77</c:v>
                </c:pt>
                <c:pt idx="199">
                  <c:v>5676.94</c:v>
                </c:pt>
                <c:pt idx="200">
                  <c:v>5698.01</c:v>
                </c:pt>
                <c:pt idx="201">
                  <c:v>5707.91</c:v>
                </c:pt>
                <c:pt idx="202">
                  <c:v>5658.74</c:v>
                </c:pt>
                <c:pt idx="203">
                  <c:v>5646.39</c:v>
                </c:pt>
                <c:pt idx="204">
                  <c:v>5606.89</c:v>
                </c:pt>
                <c:pt idx="205">
                  <c:v>5631.75</c:v>
                </c:pt>
                <c:pt idx="206">
                  <c:v>5652.42</c:v>
                </c:pt>
                <c:pt idx="207">
                  <c:v>5652.42</c:v>
                </c:pt>
                <c:pt idx="208">
                  <c:v>5652.42</c:v>
                </c:pt>
                <c:pt idx="209">
                  <c:v>5652.42</c:v>
                </c:pt>
                <c:pt idx="210">
                  <c:v>5636.23</c:v>
                </c:pt>
                <c:pt idx="211">
                  <c:v>5627.51</c:v>
                </c:pt>
                <c:pt idx="212">
                  <c:v>5638.19</c:v>
                </c:pt>
                <c:pt idx="213">
                  <c:v>5622.95</c:v>
                </c:pt>
                <c:pt idx="214">
                  <c:v>5597.77</c:v>
                </c:pt>
                <c:pt idx="215">
                  <c:v>5588.7</c:v>
                </c:pt>
                <c:pt idx="216">
                  <c:v>5573.93</c:v>
                </c:pt>
                <c:pt idx="217">
                  <c:v>5651.87</c:v>
                </c:pt>
                <c:pt idx="218">
                  <c:v>5651.87</c:v>
                </c:pt>
                <c:pt idx="219">
                  <c:v>5644.32</c:v>
                </c:pt>
                <c:pt idx="220">
                  <c:v>5653.54</c:v>
                </c:pt>
                <c:pt idx="221">
                  <c:v>5638.97</c:v>
                </c:pt>
                <c:pt idx="222">
                  <c:v>5638.41</c:v>
                </c:pt>
                <c:pt idx="223">
                  <c:v>5620.34</c:v>
                </c:pt>
                <c:pt idx="224">
                  <c:v>5614.51</c:v>
                </c:pt>
                <c:pt idx="225">
                  <c:v>5581.12</c:v>
                </c:pt>
                <c:pt idx="226">
                  <c:v>5582.96</c:v>
                </c:pt>
                <c:pt idx="227">
                  <c:v>5607.51</c:v>
                </c:pt>
                <c:pt idx="228">
                  <c:v>5608.46</c:v>
                </c:pt>
                <c:pt idx="229">
                  <c:v>5583.77</c:v>
                </c:pt>
                <c:pt idx="230">
                  <c:v>5628.52</c:v>
                </c:pt>
                <c:pt idx="231">
                  <c:v>5600.46</c:v>
                </c:pt>
                <c:pt idx="232">
                  <c:v>5546.86</c:v>
                </c:pt>
                <c:pt idx="233">
                  <c:v>5558.94</c:v>
                </c:pt>
                <c:pt idx="234">
                  <c:v>5558.94</c:v>
                </c:pt>
                <c:pt idx="235">
                  <c:v>5558.94</c:v>
                </c:pt>
                <c:pt idx="236">
                  <c:v>5530.81</c:v>
                </c:pt>
                <c:pt idx="237">
                  <c:v>5491.98</c:v>
                </c:pt>
                <c:pt idx="238">
                  <c:v>5512.34</c:v>
                </c:pt>
                <c:pt idx="239">
                  <c:v>5539.29</c:v>
                </c:pt>
                <c:pt idx="240">
                  <c:v>5557.05</c:v>
                </c:pt>
                <c:pt idx="241">
                  <c:v>5557.05</c:v>
                </c:pt>
                <c:pt idx="242">
                  <c:v>5557.05</c:v>
                </c:pt>
                <c:pt idx="243">
                  <c:v>5527.16</c:v>
                </c:pt>
                <c:pt idx="244">
                  <c:v>5553.33</c:v>
                </c:pt>
                <c:pt idx="245">
                  <c:v>5571.44</c:v>
                </c:pt>
                <c:pt idx="246">
                  <c:v>5556.18</c:v>
                </c:pt>
                <c:pt idx="247">
                  <c:v>5644.41</c:v>
                </c:pt>
                <c:pt idx="248">
                  <c:v>5644.41</c:v>
                </c:pt>
                <c:pt idx="249">
                  <c:v>5644.41</c:v>
                </c:pt>
                <c:pt idx="250">
                  <c:v>5637.23</c:v>
                </c:pt>
                <c:pt idx="251">
                  <c:v>5669.14</c:v>
                </c:pt>
                <c:pt idx="252">
                  <c:v>5692.38</c:v>
                </c:pt>
                <c:pt idx="253">
                  <c:v>5709.89</c:v>
                </c:pt>
                <c:pt idx="254">
                  <c:v>5725.55</c:v>
                </c:pt>
                <c:pt idx="255">
                  <c:v>5725.55</c:v>
                </c:pt>
                <c:pt idx="256">
                  <c:v>5725.55</c:v>
                </c:pt>
                <c:pt idx="257">
                  <c:v>5752.57</c:v>
                </c:pt>
                <c:pt idx="258">
                  <c:v>5743.93</c:v>
                </c:pt>
                <c:pt idx="259">
                  <c:v>5723.92</c:v>
                </c:pt>
                <c:pt idx="260">
                  <c:v>5761.45</c:v>
                </c:pt>
                <c:pt idx="261">
                  <c:v>5755.77</c:v>
                </c:pt>
                <c:pt idx="262">
                  <c:v>5755.77</c:v>
                </c:pt>
                <c:pt idx="263">
                  <c:v>5755.77</c:v>
                </c:pt>
                <c:pt idx="264">
                  <c:v>5759.54</c:v>
                </c:pt>
                <c:pt idx="265">
                  <c:v>5772.26</c:v>
                </c:pt>
                <c:pt idx="266">
                  <c:v>5761.11</c:v>
                </c:pt>
                <c:pt idx="267">
                  <c:v>5762.47</c:v>
                </c:pt>
                <c:pt idx="268">
                  <c:v>5776.87</c:v>
                </c:pt>
                <c:pt idx="269">
                  <c:v>5776.87</c:v>
                </c:pt>
                <c:pt idx="270">
                  <c:v>5776.87</c:v>
                </c:pt>
                <c:pt idx="271">
                  <c:v>5728.29</c:v>
                </c:pt>
                <c:pt idx="272">
                  <c:v>5711.93</c:v>
                </c:pt>
                <c:pt idx="273">
                  <c:v>5678.32</c:v>
                </c:pt>
                <c:pt idx="274">
                  <c:v>5678.32</c:v>
                </c:pt>
                <c:pt idx="275">
                  <c:v>5578.1</c:v>
                </c:pt>
                <c:pt idx="276">
                  <c:v>5578.1</c:v>
                </c:pt>
                <c:pt idx="277">
                  <c:v>5578.1</c:v>
                </c:pt>
                <c:pt idx="278">
                  <c:v>5578.1</c:v>
                </c:pt>
                <c:pt idx="279">
                  <c:v>5578.1</c:v>
                </c:pt>
                <c:pt idx="280">
                  <c:v>5578.1</c:v>
                </c:pt>
                <c:pt idx="281">
                  <c:v>5562.63</c:v>
                </c:pt>
                <c:pt idx="282">
                  <c:v>5547.76</c:v>
                </c:pt>
                <c:pt idx="283">
                  <c:v>5547.76</c:v>
                </c:pt>
                <c:pt idx="284">
                  <c:v>5547.76</c:v>
                </c:pt>
                <c:pt idx="285">
                  <c:v>5507.11</c:v>
                </c:pt>
                <c:pt idx="286">
                  <c:v>5495.79</c:v>
                </c:pt>
                <c:pt idx="287">
                  <c:v>5488.77</c:v>
                </c:pt>
                <c:pt idx="288">
                  <c:v>5502.98</c:v>
                </c:pt>
                <c:pt idx="289">
                  <c:v>5515.11</c:v>
                </c:pt>
                <c:pt idx="290">
                  <c:v>5515.11</c:v>
                </c:pt>
                <c:pt idx="291">
                  <c:v>5515.11</c:v>
                </c:pt>
                <c:pt idx="292">
                  <c:v>5508.25</c:v>
                </c:pt>
                <c:pt idx="293">
                  <c:v>5546.51</c:v>
                </c:pt>
                <c:pt idx="294">
                  <c:v>5552.72</c:v>
                </c:pt>
                <c:pt idx="295">
                  <c:v>5554.52</c:v>
                </c:pt>
                <c:pt idx="296">
                  <c:v>5554.52</c:v>
                </c:pt>
                <c:pt idx="297">
                  <c:v>5554.52</c:v>
                </c:pt>
                <c:pt idx="298">
                  <c:v>5554.52</c:v>
                </c:pt>
                <c:pt idx="299">
                  <c:v>5594.2</c:v>
                </c:pt>
                <c:pt idx="300">
                  <c:v>5585.54</c:v>
                </c:pt>
                <c:pt idx="301">
                  <c:v>5576.41</c:v>
                </c:pt>
                <c:pt idx="302">
                  <c:v>5601.35</c:v>
                </c:pt>
                <c:pt idx="303">
                  <c:v>5615.24</c:v>
                </c:pt>
                <c:pt idx="304">
                  <c:v>5615.24</c:v>
                </c:pt>
                <c:pt idx="305">
                  <c:v>5615.24</c:v>
                </c:pt>
                <c:pt idx="306">
                  <c:v>5624.38</c:v>
                </c:pt>
                <c:pt idx="307">
                  <c:v>5598.72</c:v>
                </c:pt>
                <c:pt idx="308">
                  <c:v>5577.45</c:v>
                </c:pt>
                <c:pt idx="309">
                  <c:v>5562.38</c:v>
                </c:pt>
                <c:pt idx="310">
                  <c:v>5524.76</c:v>
                </c:pt>
                <c:pt idx="311">
                  <c:v>5524.76</c:v>
                </c:pt>
                <c:pt idx="312">
                  <c:v>5524.76</c:v>
                </c:pt>
                <c:pt idx="313">
                  <c:v>5493.39</c:v>
                </c:pt>
                <c:pt idx="314">
                  <c:v>5470.92</c:v>
                </c:pt>
                <c:pt idx="315">
                  <c:v>5473.28</c:v>
                </c:pt>
                <c:pt idx="316">
                  <c:v>5430.09</c:v>
                </c:pt>
                <c:pt idx="317">
                  <c:v>5407.67</c:v>
                </c:pt>
                <c:pt idx="318">
                  <c:v>5407.67</c:v>
                </c:pt>
                <c:pt idx="319">
                  <c:v>5407.67</c:v>
                </c:pt>
                <c:pt idx="320">
                  <c:v>5414.71</c:v>
                </c:pt>
                <c:pt idx="321">
                  <c:v>5406.83</c:v>
                </c:pt>
                <c:pt idx="322">
                  <c:v>5429.72</c:v>
                </c:pt>
                <c:pt idx="323">
                  <c:v>5399.24</c:v>
                </c:pt>
                <c:pt idx="324">
                  <c:v>5380.75</c:v>
                </c:pt>
                <c:pt idx="325">
                  <c:v>5380.75</c:v>
                </c:pt>
                <c:pt idx="326">
                  <c:v>5380.75</c:v>
                </c:pt>
                <c:pt idx="327">
                  <c:v>5382.43</c:v>
                </c:pt>
                <c:pt idx="328">
                  <c:v>5410.89</c:v>
                </c:pt>
                <c:pt idx="329">
                  <c:v>5409.99</c:v>
                </c:pt>
                <c:pt idx="330">
                  <c:v>5375.24</c:v>
                </c:pt>
                <c:pt idx="331">
                  <c:v>5325.56</c:v>
                </c:pt>
                <c:pt idx="332">
                  <c:v>5325.56</c:v>
                </c:pt>
                <c:pt idx="333">
                  <c:v>5325.56</c:v>
                </c:pt>
                <c:pt idx="334">
                  <c:v>5309.22</c:v>
                </c:pt>
                <c:pt idx="335">
                  <c:v>5285.67</c:v>
                </c:pt>
                <c:pt idx="336">
                  <c:v>5232.3</c:v>
                </c:pt>
                <c:pt idx="337">
                  <c:v>5210.3</c:v>
                </c:pt>
                <c:pt idx="338">
                  <c:v>5212.1899999999996</c:v>
                </c:pt>
                <c:pt idx="339">
                  <c:v>5212.1899999999996</c:v>
                </c:pt>
                <c:pt idx="340">
                  <c:v>5212.1899999999996</c:v>
                </c:pt>
                <c:pt idx="341">
                  <c:v>5213.6099999999997</c:v>
                </c:pt>
                <c:pt idx="342">
                  <c:v>5216.72</c:v>
                </c:pt>
                <c:pt idx="343">
                  <c:v>5214.41</c:v>
                </c:pt>
                <c:pt idx="344">
                  <c:v>5193.8</c:v>
                </c:pt>
                <c:pt idx="345">
                  <c:v>5213.96</c:v>
                </c:pt>
                <c:pt idx="346">
                  <c:v>5213.96</c:v>
                </c:pt>
                <c:pt idx="347">
                  <c:v>5213.96</c:v>
                </c:pt>
                <c:pt idx="348">
                  <c:v>5213.96</c:v>
                </c:pt>
                <c:pt idx="349">
                  <c:v>5218.42</c:v>
                </c:pt>
                <c:pt idx="350">
                  <c:v>5231.91</c:v>
                </c:pt>
                <c:pt idx="351">
                  <c:v>5222.7</c:v>
                </c:pt>
                <c:pt idx="352">
                  <c:v>5169.03</c:v>
                </c:pt>
                <c:pt idx="353">
                  <c:v>5169.03</c:v>
                </c:pt>
                <c:pt idx="354">
                  <c:v>5169.03</c:v>
                </c:pt>
                <c:pt idx="355">
                  <c:v>5191.7299999999996</c:v>
                </c:pt>
                <c:pt idx="356">
                  <c:v>5149.1099999999997</c:v>
                </c:pt>
                <c:pt idx="357">
                  <c:v>5152.9799999999996</c:v>
                </c:pt>
                <c:pt idx="358">
                  <c:v>5134.22</c:v>
                </c:pt>
                <c:pt idx="359">
                  <c:v>5148.13</c:v>
                </c:pt>
                <c:pt idx="360">
                  <c:v>5148.13</c:v>
                </c:pt>
                <c:pt idx="361">
                  <c:v>5148.13</c:v>
                </c:pt>
                <c:pt idx="362">
                  <c:v>5119.0600000000004</c:v>
                </c:pt>
                <c:pt idx="363">
                  <c:v>5102.12</c:v>
                </c:pt>
                <c:pt idx="364">
                  <c:v>5102.22</c:v>
                </c:pt>
                <c:pt idx="365">
                  <c:v>5131.74</c:v>
                </c:pt>
                <c:pt idx="366">
                  <c:v>5127.5</c:v>
                </c:pt>
                <c:pt idx="367">
                  <c:v>5127.5</c:v>
                </c:pt>
                <c:pt idx="368">
                  <c:v>5127.5</c:v>
                </c:pt>
                <c:pt idx="369">
                  <c:v>5098.6899999999996</c:v>
                </c:pt>
                <c:pt idx="370">
                  <c:v>5088.47</c:v>
                </c:pt>
                <c:pt idx="371">
                  <c:v>5117.5</c:v>
                </c:pt>
                <c:pt idx="372">
                  <c:v>5171.79</c:v>
                </c:pt>
                <c:pt idx="373">
                  <c:v>5167.6499999999996</c:v>
                </c:pt>
                <c:pt idx="374">
                  <c:v>5167.6499999999996</c:v>
                </c:pt>
                <c:pt idx="375">
                  <c:v>5167.6499999999996</c:v>
                </c:pt>
                <c:pt idx="376">
                  <c:v>5186.99</c:v>
                </c:pt>
                <c:pt idx="377">
                  <c:v>5190.82</c:v>
                </c:pt>
                <c:pt idx="378">
                  <c:v>5197.51</c:v>
                </c:pt>
                <c:pt idx="379">
                  <c:v>5162.08</c:v>
                </c:pt>
                <c:pt idx="380">
                  <c:v>5194.03</c:v>
                </c:pt>
                <c:pt idx="381">
                  <c:v>5194.03</c:v>
                </c:pt>
                <c:pt idx="382">
                  <c:v>5194.03</c:v>
                </c:pt>
                <c:pt idx="383">
                  <c:v>5223.17</c:v>
                </c:pt>
                <c:pt idx="384">
                  <c:v>5213.17</c:v>
                </c:pt>
                <c:pt idx="385">
                  <c:v>5199.3900000000003</c:v>
                </c:pt>
                <c:pt idx="386">
                  <c:v>5187.87</c:v>
                </c:pt>
                <c:pt idx="387">
                  <c:v>5197.42</c:v>
                </c:pt>
                <c:pt idx="388">
                  <c:v>5197.42</c:v>
                </c:pt>
                <c:pt idx="389">
                  <c:v>5197.42</c:v>
                </c:pt>
                <c:pt idx="390">
                  <c:v>5166.82</c:v>
                </c:pt>
                <c:pt idx="391">
                  <c:v>5159.63</c:v>
                </c:pt>
                <c:pt idx="392">
                  <c:v>5180.1499999999996</c:v>
                </c:pt>
                <c:pt idx="393">
                  <c:v>5199.41</c:v>
                </c:pt>
                <c:pt idx="394">
                  <c:v>5231.12</c:v>
                </c:pt>
                <c:pt idx="395">
                  <c:v>5231.12</c:v>
                </c:pt>
                <c:pt idx="396">
                  <c:v>5231.12</c:v>
                </c:pt>
                <c:pt idx="397">
                  <c:v>5225.93</c:v>
                </c:pt>
                <c:pt idx="398">
                  <c:v>5233.2299999999996</c:v>
                </c:pt>
                <c:pt idx="399">
                  <c:v>5262.16</c:v>
                </c:pt>
                <c:pt idx="400">
                  <c:v>5282.16</c:v>
                </c:pt>
                <c:pt idx="401">
                  <c:v>5304.09</c:v>
                </c:pt>
                <c:pt idx="402">
                  <c:v>5304.09</c:v>
                </c:pt>
                <c:pt idx="403">
                  <c:v>5304.09</c:v>
                </c:pt>
                <c:pt idx="404">
                  <c:v>5304.09</c:v>
                </c:pt>
                <c:pt idx="405">
                  <c:v>5314.86</c:v>
                </c:pt>
                <c:pt idx="406">
                  <c:v>5322.01</c:v>
                </c:pt>
                <c:pt idx="407">
                  <c:v>5330.22</c:v>
                </c:pt>
                <c:pt idx="408">
                  <c:v>5303.15</c:v>
                </c:pt>
                <c:pt idx="409">
                  <c:v>5303.15</c:v>
                </c:pt>
                <c:pt idx="410">
                  <c:v>5303.15</c:v>
                </c:pt>
                <c:pt idx="411">
                  <c:v>5310.15</c:v>
                </c:pt>
                <c:pt idx="412">
                  <c:v>5293.09</c:v>
                </c:pt>
                <c:pt idx="413">
                  <c:v>5308.65</c:v>
                </c:pt>
                <c:pt idx="414">
                  <c:v>5309.64</c:v>
                </c:pt>
                <c:pt idx="415">
                  <c:v>5315.2</c:v>
                </c:pt>
                <c:pt idx="416">
                  <c:v>5315.2</c:v>
                </c:pt>
                <c:pt idx="417">
                  <c:v>5315.2</c:v>
                </c:pt>
                <c:pt idx="418">
                  <c:v>5296.82</c:v>
                </c:pt>
                <c:pt idx="419">
                  <c:v>5282.56</c:v>
                </c:pt>
                <c:pt idx="420">
                  <c:v>5230.63</c:v>
                </c:pt>
                <c:pt idx="421">
                  <c:v>5213.76</c:v>
                </c:pt>
                <c:pt idx="422">
                  <c:v>5205.97</c:v>
                </c:pt>
                <c:pt idx="423">
                  <c:v>5205.97</c:v>
                </c:pt>
                <c:pt idx="424">
                  <c:v>5205.97</c:v>
                </c:pt>
                <c:pt idx="425">
                  <c:v>5168.22</c:v>
                </c:pt>
                <c:pt idx="426">
                  <c:v>5180.0200000000004</c:v>
                </c:pt>
                <c:pt idx="427">
                  <c:v>5113.6899999999996</c:v>
                </c:pt>
                <c:pt idx="428">
                  <c:v>5034.6099999999997</c:v>
                </c:pt>
                <c:pt idx="429">
                  <c:v>5164.78</c:v>
                </c:pt>
                <c:pt idx="430">
                  <c:v>5164.78</c:v>
                </c:pt>
                <c:pt idx="431">
                  <c:v>5164.78</c:v>
                </c:pt>
                <c:pt idx="432">
                  <c:v>5238.97</c:v>
                </c:pt>
                <c:pt idx="433">
                  <c:v>5234.43</c:v>
                </c:pt>
                <c:pt idx="434">
                  <c:v>5235.84</c:v>
                </c:pt>
                <c:pt idx="435">
                  <c:v>5245.05</c:v>
                </c:pt>
                <c:pt idx="436">
                  <c:v>5256.06</c:v>
                </c:pt>
                <c:pt idx="437">
                  <c:v>5256.06</c:v>
                </c:pt>
                <c:pt idx="438">
                  <c:v>5256.06</c:v>
                </c:pt>
                <c:pt idx="439">
                  <c:v>5228.79</c:v>
                </c:pt>
                <c:pt idx="440">
                  <c:v>5231.7700000000004</c:v>
                </c:pt>
                <c:pt idx="441">
                  <c:v>5219.04</c:v>
                </c:pt>
                <c:pt idx="442">
                  <c:v>5244.29</c:v>
                </c:pt>
                <c:pt idx="443">
                  <c:v>5247.46</c:v>
                </c:pt>
                <c:pt idx="444">
                  <c:v>5247.46</c:v>
                </c:pt>
                <c:pt idx="445">
                  <c:v>5247.46</c:v>
                </c:pt>
                <c:pt idx="446">
                  <c:v>5215.92</c:v>
                </c:pt>
                <c:pt idx="447">
                  <c:v>5250.24</c:v>
                </c:pt>
                <c:pt idx="448">
                  <c:v>5224.8</c:v>
                </c:pt>
                <c:pt idx="449">
                  <c:v>5237.5</c:v>
                </c:pt>
                <c:pt idx="450">
                  <c:v>5235.58</c:v>
                </c:pt>
                <c:pt idx="451">
                  <c:v>5235.58</c:v>
                </c:pt>
                <c:pt idx="452">
                  <c:v>5235.58</c:v>
                </c:pt>
                <c:pt idx="453">
                  <c:v>5242.89</c:v>
                </c:pt>
                <c:pt idx="454">
                  <c:v>5232.8</c:v>
                </c:pt>
                <c:pt idx="455">
                  <c:v>5257.42</c:v>
                </c:pt>
                <c:pt idx="456">
                  <c:v>5273.35</c:v>
                </c:pt>
                <c:pt idx="457">
                  <c:v>5273.35</c:v>
                </c:pt>
                <c:pt idx="458">
                  <c:v>5273.35</c:v>
                </c:pt>
                <c:pt idx="459">
                  <c:v>5273.35</c:v>
                </c:pt>
                <c:pt idx="460">
                  <c:v>5243.48</c:v>
                </c:pt>
                <c:pt idx="461">
                  <c:v>5190.6099999999997</c:v>
                </c:pt>
                <c:pt idx="462">
                  <c:v>5181.0200000000004</c:v>
                </c:pt>
                <c:pt idx="463">
                  <c:v>5179.32</c:v>
                </c:pt>
                <c:pt idx="464">
                  <c:v>5151.8100000000004</c:v>
                </c:pt>
                <c:pt idx="465">
                  <c:v>5151.8100000000004</c:v>
                </c:pt>
                <c:pt idx="466">
                  <c:v>5151.8100000000004</c:v>
                </c:pt>
                <c:pt idx="467">
                  <c:v>5150.63</c:v>
                </c:pt>
                <c:pt idx="468">
                  <c:v>5107.59</c:v>
                </c:pt>
                <c:pt idx="469">
                  <c:v>5106.9799999999996</c:v>
                </c:pt>
                <c:pt idx="470">
                  <c:v>5096.0600000000004</c:v>
                </c:pt>
                <c:pt idx="471">
                  <c:v>5096.9399999999996</c:v>
                </c:pt>
                <c:pt idx="472">
                  <c:v>5096.9399999999996</c:v>
                </c:pt>
                <c:pt idx="473">
                  <c:v>5096.9399999999996</c:v>
                </c:pt>
                <c:pt idx="474">
                  <c:v>5104.8599999999997</c:v>
                </c:pt>
                <c:pt idx="475">
                  <c:v>5099.09</c:v>
                </c:pt>
                <c:pt idx="476">
                  <c:v>5046.3599999999997</c:v>
                </c:pt>
                <c:pt idx="477">
                  <c:v>5023.49</c:v>
                </c:pt>
                <c:pt idx="478">
                  <c:v>5033</c:v>
                </c:pt>
                <c:pt idx="479">
                  <c:v>5033</c:v>
                </c:pt>
                <c:pt idx="480">
                  <c:v>5033</c:v>
                </c:pt>
                <c:pt idx="481">
                  <c:v>5035.54</c:v>
                </c:pt>
                <c:pt idx="482">
                  <c:v>4995.37</c:v>
                </c:pt>
                <c:pt idx="483">
                  <c:v>5021.5600000000004</c:v>
                </c:pt>
                <c:pt idx="484">
                  <c:v>5047.67</c:v>
                </c:pt>
                <c:pt idx="485">
                  <c:v>5066.4399999999996</c:v>
                </c:pt>
                <c:pt idx="486">
                  <c:v>5066.4399999999996</c:v>
                </c:pt>
                <c:pt idx="487">
                  <c:v>5066.4399999999996</c:v>
                </c:pt>
                <c:pt idx="488">
                  <c:v>5054.59</c:v>
                </c:pt>
                <c:pt idx="489">
                  <c:v>5059.99</c:v>
                </c:pt>
                <c:pt idx="490">
                  <c:v>5055.68</c:v>
                </c:pt>
                <c:pt idx="491">
                  <c:v>5053.96</c:v>
                </c:pt>
                <c:pt idx="492">
                  <c:v>5038.55</c:v>
                </c:pt>
                <c:pt idx="493">
                  <c:v>5038.55</c:v>
                </c:pt>
                <c:pt idx="494">
                  <c:v>5038.55</c:v>
                </c:pt>
                <c:pt idx="495">
                  <c:v>5043.6000000000004</c:v>
                </c:pt>
                <c:pt idx="496">
                  <c:v>5072.6899999999996</c:v>
                </c:pt>
                <c:pt idx="497">
                  <c:v>5086.22</c:v>
                </c:pt>
                <c:pt idx="498">
                  <c:v>5083.17</c:v>
                </c:pt>
                <c:pt idx="499">
                  <c:v>5093.6499999999996</c:v>
                </c:pt>
                <c:pt idx="500">
                  <c:v>5093.6499999999996</c:v>
                </c:pt>
                <c:pt idx="501">
                  <c:v>5093.6499999999996</c:v>
                </c:pt>
                <c:pt idx="502" formatCode="#,##0.00">
                  <c:v>5065.74</c:v>
                </c:pt>
                <c:pt idx="503" formatCode="#,##0.00">
                  <c:v>5109.8599999999997</c:v>
                </c:pt>
                <c:pt idx="504" formatCode="#,##0.00">
                  <c:v>5112.68</c:v>
                </c:pt>
                <c:pt idx="505" formatCode="#,##0.00">
                  <c:v>5108.2299999999996</c:v>
                </c:pt>
                <c:pt idx="506" formatCode="#,##0.00">
                  <c:v>5015.22</c:v>
                </c:pt>
                <c:pt idx="507" formatCode="#,##0.00">
                  <c:v>5015.22</c:v>
                </c:pt>
                <c:pt idx="508" formatCode="#,##0.00">
                  <c:v>5015.22</c:v>
                </c:pt>
                <c:pt idx="509" formatCode="#,##0.00">
                  <c:v>4978.29</c:v>
                </c:pt>
                <c:pt idx="510" formatCode="#,##0.00">
                  <c:v>5000.7700000000004</c:v>
                </c:pt>
                <c:pt idx="511" formatCode="#,##0.00">
                  <c:v>5001.16</c:v>
                </c:pt>
                <c:pt idx="512" formatCode="#,##0.00">
                  <c:v>5029.5600000000004</c:v>
                </c:pt>
                <c:pt idx="513" formatCode="#,##0.00">
                  <c:v>5065.9399999999996</c:v>
                </c:pt>
                <c:pt idx="514" formatCode="#,##0.00">
                  <c:v>5065.9399999999996</c:v>
                </c:pt>
                <c:pt idx="515" formatCode="#,##0.00">
                  <c:v>5065.9399999999996</c:v>
                </c:pt>
                <c:pt idx="516" formatCode="#,##0.00">
                  <c:v>5062.09</c:v>
                </c:pt>
                <c:pt idx="517" formatCode="#,##0.00">
                  <c:v>5062.09</c:v>
                </c:pt>
                <c:pt idx="518" formatCode="#,##0.00">
                  <c:v>5062.09</c:v>
                </c:pt>
                <c:pt idx="519" formatCode="#,##0.00">
                  <c:v>5062.09</c:v>
                </c:pt>
                <c:pt idx="520" formatCode="#,##0.00">
                  <c:v>5045.9399999999996</c:v>
                </c:pt>
                <c:pt idx="521" formatCode="#,##0.00">
                  <c:v>5045.9399999999996</c:v>
                </c:pt>
                <c:pt idx="522" formatCode="#,##0.00">
                  <c:v>5045.9399999999996</c:v>
                </c:pt>
                <c:pt idx="523" formatCode="#,##0.00">
                  <c:v>5064.7</c:v>
                </c:pt>
                <c:pt idx="524" formatCode="#,##0.00">
                  <c:v>5011.59</c:v>
                </c:pt>
                <c:pt idx="525" formatCode="#,##0.00">
                  <c:v>5011.59</c:v>
                </c:pt>
                <c:pt idx="526" formatCode="#,##0.00">
                  <c:v>4977.3500000000004</c:v>
                </c:pt>
                <c:pt idx="527" formatCode="#,##0.00">
                  <c:v>4967.21</c:v>
                </c:pt>
                <c:pt idx="528" formatCode="#,##0.00">
                  <c:v>4967.21</c:v>
                </c:pt>
                <c:pt idx="529" formatCode="#,##0.00">
                  <c:v>4967.21</c:v>
                </c:pt>
                <c:pt idx="530" formatCode="#,##0.00">
                  <c:v>4946.01</c:v>
                </c:pt>
                <c:pt idx="531" formatCode="#,##0.00">
                  <c:v>4956.96</c:v>
                </c:pt>
                <c:pt idx="532" formatCode="#,##0.00">
                  <c:v>4943.46</c:v>
                </c:pt>
                <c:pt idx="533" formatCode="#,##0.00">
                  <c:v>4924.45</c:v>
                </c:pt>
                <c:pt idx="534" formatCode="#,##0.00">
                  <c:v>4903.8599999999997</c:v>
                </c:pt>
                <c:pt idx="535" formatCode="#,##0.00">
                  <c:v>4903.8599999999997</c:v>
                </c:pt>
                <c:pt idx="536" formatCode="#,##0.00">
                  <c:v>4903.8599999999997</c:v>
                </c:pt>
                <c:pt idx="537" formatCode="#,##0.00">
                  <c:v>4914.68</c:v>
                </c:pt>
                <c:pt idx="538" formatCode="#,##0.00">
                  <c:v>4936.3</c:v>
                </c:pt>
                <c:pt idx="539" formatCode="#,##0.00">
                  <c:v>4923.95</c:v>
                </c:pt>
                <c:pt idx="540" formatCode="#,##0.00">
                  <c:v>4971.8500000000004</c:v>
                </c:pt>
                <c:pt idx="541" formatCode="#,##0.00">
                  <c:v>4987.18</c:v>
                </c:pt>
                <c:pt idx="542" formatCode="#,##0.00">
                  <c:v>4987.18</c:v>
                </c:pt>
                <c:pt idx="543" formatCode="#,##0.00">
                  <c:v>4987.18</c:v>
                </c:pt>
                <c:pt idx="544" formatCode="#,##0.00">
                  <c:v>4959.1899999999996</c:v>
                </c:pt>
                <c:pt idx="545" formatCode="#,##0.00">
                  <c:v>4954.16</c:v>
                </c:pt>
                <c:pt idx="546" formatCode="#,##0.00">
                  <c:v>5000.83</c:v>
                </c:pt>
                <c:pt idx="547" formatCode="#,##0.00">
                  <c:v>5046.96</c:v>
                </c:pt>
                <c:pt idx="548" formatCode="#,##0.00">
                  <c:v>5065.43</c:v>
                </c:pt>
                <c:pt idx="549" formatCode="#,##0.00">
                  <c:v>5065.43</c:v>
                </c:pt>
                <c:pt idx="550" formatCode="#,##0.00">
                  <c:v>5065.43</c:v>
                </c:pt>
                <c:pt idx="551" formatCode="#,##0.00">
                  <c:v>5093.4399999999996</c:v>
                </c:pt>
                <c:pt idx="552" formatCode="#,##0.00">
                  <c:v>5097.22</c:v>
                </c:pt>
                <c:pt idx="553" formatCode="#,##0.00">
                  <c:v>5116.41</c:v>
                </c:pt>
                <c:pt idx="554" formatCode="#,##0.00">
                  <c:v>5094.79</c:v>
                </c:pt>
                <c:pt idx="555" formatCode="#,##0.00">
                  <c:v>5077.84</c:v>
                </c:pt>
                <c:pt idx="556" formatCode="#,##0.00">
                  <c:v>5077.84</c:v>
                </c:pt>
                <c:pt idx="557" formatCode="#,##0.00">
                  <c:v>5077.84</c:v>
                </c:pt>
                <c:pt idx="558" formatCode="#,##0.00">
                  <c:v>5051.59</c:v>
                </c:pt>
                <c:pt idx="559" formatCode="#,##0.00">
                  <c:v>5035.74</c:v>
                </c:pt>
                <c:pt idx="560" formatCode="#,##0.00">
                  <c:v>5004.9399999999996</c:v>
                </c:pt>
                <c:pt idx="561" formatCode="#,##0.00">
                  <c:v>4981.66</c:v>
                </c:pt>
                <c:pt idx="562" formatCode="#,##0.00">
                  <c:v>4981.66</c:v>
                </c:pt>
                <c:pt idx="563" formatCode="#,##0.00">
                  <c:v>4981.66</c:v>
                </c:pt>
                <c:pt idx="564" formatCode="#,##0.00">
                  <c:v>4981.66</c:v>
                </c:pt>
                <c:pt idx="565" formatCode="#,##0.00">
                  <c:v>4981.66</c:v>
                </c:pt>
                <c:pt idx="566" formatCode="#,##0.00">
                  <c:v>4981.66</c:v>
                </c:pt>
                <c:pt idx="567" formatCode="#,##0.00">
                  <c:v>4956.2700000000004</c:v>
                </c:pt>
                <c:pt idx="568" formatCode="#,##0.00">
                  <c:v>4932.3500000000004</c:v>
                </c:pt>
                <c:pt idx="569" formatCode="#,##0.00">
                  <c:v>4995.6099999999997</c:v>
                </c:pt>
              </c:numCache>
            </c:numRef>
          </c:val>
          <c:smooth val="0"/>
          <c:extLst>
            <c:ext xmlns:c16="http://schemas.microsoft.com/office/drawing/2014/chart" uri="{C3380CC4-5D6E-409C-BE32-E72D297353CC}">
              <c16:uniqueId val="{00000000-13C7-4B5D-B860-3EA80D012D5A}"/>
            </c:ext>
          </c:extLst>
        </c:ser>
        <c:dLbls>
          <c:showLegendKey val="0"/>
          <c:showVal val="0"/>
          <c:showCatName val="0"/>
          <c:showSerName val="0"/>
          <c:showPercent val="0"/>
          <c:showBubbleSize val="0"/>
        </c:dLbls>
        <c:smooth val="0"/>
        <c:axId val="565699560"/>
        <c:axId val="565700280"/>
      </c:lineChart>
      <c:dateAx>
        <c:axId val="565699560"/>
        <c:scaling>
          <c:orientation val="minMax"/>
          <c:min val="45669"/>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65700280"/>
        <c:crosses val="autoZero"/>
        <c:auto val="1"/>
        <c:lblOffset val="100"/>
        <c:baseTimeUnit val="days"/>
      </c:dateAx>
      <c:valAx>
        <c:axId val="565700280"/>
        <c:scaling>
          <c:orientation val="minMax"/>
          <c:min val="40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65699560"/>
        <c:crosses val="autoZero"/>
        <c:crossBetween val="between"/>
        <c:majorUnit val="350"/>
      </c:valAx>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45719</xdr:colOff>
      <xdr:row>14</xdr:row>
      <xdr:rowOff>37647</xdr:rowOff>
    </xdr:to>
    <xdr:sp macro="" textlink="">
      <xdr:nvSpPr>
        <xdr:cNvPr id="2" name="Rectangle 90">
          <a:extLst>
            <a:ext uri="{FF2B5EF4-FFF2-40B4-BE49-F238E27FC236}">
              <a16:creationId xmlns:a16="http://schemas.microsoft.com/office/drawing/2014/main" id="{DD7BDB5D-72BF-422D-87A3-008194F8AE02}"/>
            </a:ext>
          </a:extLst>
        </xdr:cNvPr>
        <xdr:cNvSpPr/>
      </xdr:nvSpPr>
      <xdr:spPr>
        <a:xfrm>
          <a:off x="9582150" y="3067050"/>
          <a:ext cx="45719" cy="3764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10</xdr:col>
      <xdr:colOff>193763</xdr:colOff>
      <xdr:row>16</xdr:row>
      <xdr:rowOff>107906</xdr:rowOff>
    </xdr:from>
    <xdr:to>
      <xdr:col>10</xdr:col>
      <xdr:colOff>241388</xdr:colOff>
      <xdr:row>16</xdr:row>
      <xdr:rowOff>145539</xdr:rowOff>
    </xdr:to>
    <xdr:sp macro="" textlink="">
      <xdr:nvSpPr>
        <xdr:cNvPr id="3" name="Rectangle 501">
          <a:extLst>
            <a:ext uri="{FF2B5EF4-FFF2-40B4-BE49-F238E27FC236}">
              <a16:creationId xmlns:a16="http://schemas.microsoft.com/office/drawing/2014/main" id="{7413A671-EE38-40B6-8385-70CEA9175F25}"/>
            </a:ext>
          </a:extLst>
        </xdr:cNvPr>
        <xdr:cNvSpPr/>
      </xdr:nvSpPr>
      <xdr:spPr>
        <a:xfrm>
          <a:off x="7728038" y="3651206"/>
          <a:ext cx="47625" cy="376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0</xdr:colOff>
      <xdr:row>50</xdr:row>
      <xdr:rowOff>0</xdr:rowOff>
    </xdr:from>
    <xdr:to>
      <xdr:col>11</xdr:col>
      <xdr:colOff>33749</xdr:colOff>
      <xdr:row>50</xdr:row>
      <xdr:rowOff>0</xdr:rowOff>
    </xdr:to>
    <xdr:graphicFrame macro="">
      <xdr:nvGraphicFramePr>
        <xdr:cNvPr id="4" name="Chart 27">
          <a:extLst>
            <a:ext uri="{FF2B5EF4-FFF2-40B4-BE49-F238E27FC236}">
              <a16:creationId xmlns:a16="http://schemas.microsoft.com/office/drawing/2014/main" id="{66E712F5-3046-407B-ACA4-287206F1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xdr:row>
      <xdr:rowOff>104970</xdr:rowOff>
    </xdr:from>
    <xdr:to>
      <xdr:col>16</xdr:col>
      <xdr:colOff>0</xdr:colOff>
      <xdr:row>9</xdr:row>
      <xdr:rowOff>109434</xdr:rowOff>
    </xdr:to>
    <xdr:cxnSp macro="">
      <xdr:nvCxnSpPr>
        <xdr:cNvPr id="5" name="Прямая соединительная линия 4">
          <a:extLst>
            <a:ext uri="{FF2B5EF4-FFF2-40B4-BE49-F238E27FC236}">
              <a16:creationId xmlns:a16="http://schemas.microsoft.com/office/drawing/2014/main" id="{931BD3C4-9EE8-43D3-A23E-7FF695259736}"/>
            </a:ext>
          </a:extLst>
        </xdr:cNvPr>
        <xdr:cNvCxnSpPr/>
      </xdr:nvCxnSpPr>
      <xdr:spPr>
        <a:xfrm flipV="1">
          <a:off x="0" y="2124270"/>
          <a:ext cx="13963650" cy="4464"/>
        </a:xfrm>
        <a:prstGeom prst="line">
          <a:avLst/>
        </a:prstGeom>
        <a:ln w="28575">
          <a:solidFill>
            <a:schemeClr val="accent5">
              <a:lumMod val="75000"/>
            </a:schemeClr>
          </a:solidFill>
        </a:ln>
        <a:effectLst/>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11</xdr:col>
      <xdr:colOff>203003</xdr:colOff>
      <xdr:row>0</xdr:row>
      <xdr:rowOff>23510</xdr:rowOff>
    </xdr:from>
    <xdr:to>
      <xdr:col>16</xdr:col>
      <xdr:colOff>0</xdr:colOff>
      <xdr:row>7</xdr:row>
      <xdr:rowOff>59238</xdr:rowOff>
    </xdr:to>
    <xdr:pic>
      <xdr:nvPicPr>
        <xdr:cNvPr id="6" name="Рисунок 5" descr="Снимок.PNG">
          <a:extLst>
            <a:ext uri="{FF2B5EF4-FFF2-40B4-BE49-F238E27FC236}">
              <a16:creationId xmlns:a16="http://schemas.microsoft.com/office/drawing/2014/main" id="{270C2142-5965-44DE-9EBC-9F2D8D1E7DDF}"/>
            </a:ext>
          </a:extLst>
        </xdr:cNvPr>
        <xdr:cNvPicPr>
          <a:picLocks noChangeAspect="1"/>
        </xdr:cNvPicPr>
      </xdr:nvPicPr>
      <xdr:blipFill>
        <a:blip xmlns:r="http://schemas.openxmlformats.org/officeDocument/2006/relationships" r:embed="rId2" cstate="print"/>
        <a:stretch>
          <a:fillRect/>
        </a:stretch>
      </xdr:blipFill>
      <xdr:spPr>
        <a:xfrm>
          <a:off x="10442378" y="23510"/>
          <a:ext cx="3521272" cy="1369228"/>
        </a:xfrm>
        <a:prstGeom prst="rect">
          <a:avLst/>
        </a:prstGeom>
      </xdr:spPr>
    </xdr:pic>
    <xdr:clientData/>
  </xdr:twoCellAnchor>
  <xdr:twoCellAnchor>
    <xdr:from>
      <xdr:col>7</xdr:col>
      <xdr:colOff>1035327</xdr:colOff>
      <xdr:row>23</xdr:row>
      <xdr:rowOff>22052</xdr:rowOff>
    </xdr:from>
    <xdr:to>
      <xdr:col>17</xdr:col>
      <xdr:colOff>20707</xdr:colOff>
      <xdr:row>64</xdr:row>
      <xdr:rowOff>129887</xdr:rowOff>
    </xdr:to>
    <xdr:sp macro="" textlink="">
      <xdr:nvSpPr>
        <xdr:cNvPr id="7" name="TextBox 6">
          <a:extLst>
            <a:ext uri="{FF2B5EF4-FFF2-40B4-BE49-F238E27FC236}">
              <a16:creationId xmlns:a16="http://schemas.microsoft.com/office/drawing/2014/main" id="{BABC12D1-2849-4B69-BC22-B45AB9BE2494}"/>
            </a:ext>
          </a:extLst>
        </xdr:cNvPr>
        <xdr:cNvSpPr txBox="1"/>
      </xdr:nvSpPr>
      <xdr:spPr>
        <a:xfrm>
          <a:off x="6689713" y="5529234"/>
          <a:ext cx="5774108" cy="9303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ru-RU" sz="1100">
              <a:solidFill>
                <a:schemeClr val="dk1"/>
              </a:solidFill>
              <a:effectLst/>
              <a:latin typeface="+mn-lt"/>
              <a:ea typeface="+mn-ea"/>
              <a:cs typeface="+mn-cs"/>
            </a:rPr>
            <a:t>В четверг </a:t>
          </a:r>
          <a:r>
            <a:rPr lang="ru-KZ" sz="1100">
              <a:solidFill>
                <a:schemeClr val="dk1"/>
              </a:solidFill>
              <a:effectLst/>
              <a:latin typeface="+mn-lt"/>
              <a:ea typeface="+mn-ea"/>
              <a:cs typeface="+mn-cs"/>
            </a:rPr>
            <a:t>фондовые рынки завершили торги </a:t>
          </a:r>
          <a:r>
            <a:rPr lang="kk-KZ" sz="1100">
              <a:solidFill>
                <a:schemeClr val="dk1"/>
              </a:solidFill>
              <a:effectLst/>
              <a:latin typeface="+mn-lt"/>
              <a:ea typeface="+mn-ea"/>
              <a:cs typeface="+mn-cs"/>
            </a:rPr>
            <a:t>снижением</a:t>
          </a:r>
          <a:r>
            <a:rPr lang="ru-KZ" sz="1100">
              <a:solidFill>
                <a:schemeClr val="dk1"/>
              </a:solidFill>
              <a:effectLst/>
              <a:latin typeface="+mn-lt"/>
              <a:ea typeface="+mn-ea"/>
              <a:cs typeface="+mn-cs"/>
            </a:rPr>
            <a:t>: S&amp;P 500 </a:t>
          </a:r>
          <a:r>
            <a:rPr lang="ru-RU" sz="1100">
              <a:solidFill>
                <a:schemeClr val="dk1"/>
              </a:solidFill>
              <a:effectLst/>
              <a:latin typeface="+mn-lt"/>
              <a:ea typeface="+mn-ea"/>
              <a:cs typeface="+mn-cs"/>
            </a:rPr>
            <a:t>упал на 1,57% </a:t>
          </a:r>
          <a:r>
            <a:rPr lang="ru-KZ" sz="1100">
              <a:solidFill>
                <a:schemeClr val="dk1"/>
              </a:solidFill>
              <a:effectLst/>
              <a:latin typeface="+mn-lt"/>
              <a:ea typeface="+mn-ea"/>
              <a:cs typeface="+mn-cs"/>
            </a:rPr>
            <a:t>до $6 </a:t>
          </a:r>
          <a:r>
            <a:rPr lang="ru-RU" sz="1100">
              <a:solidFill>
                <a:schemeClr val="dk1"/>
              </a:solidFill>
              <a:effectLst/>
              <a:latin typeface="+mn-lt"/>
              <a:ea typeface="+mn-ea"/>
              <a:cs typeface="+mn-cs"/>
            </a:rPr>
            <a:t>832,76</a:t>
          </a:r>
          <a:r>
            <a:rPr lang="ru-KZ" sz="1100">
              <a:solidFill>
                <a:schemeClr val="dk1"/>
              </a:solidFill>
              <a:effectLst/>
              <a:latin typeface="+mn-lt"/>
              <a:ea typeface="+mn-ea"/>
              <a:cs typeface="+mn-cs"/>
            </a:rPr>
            <a:t>; Nasdaq Composite</a:t>
          </a:r>
          <a:r>
            <a:rPr lang="ru-RU" sz="1100">
              <a:solidFill>
                <a:schemeClr val="dk1"/>
              </a:solidFill>
              <a:effectLst/>
              <a:latin typeface="+mn-lt"/>
              <a:ea typeface="+mn-ea"/>
              <a:cs typeface="+mn-cs"/>
            </a:rPr>
            <a:t> снизился на 2,03%</a:t>
          </a:r>
          <a:r>
            <a:rPr lang="ru-KZ" sz="1100">
              <a:solidFill>
                <a:schemeClr val="dk1"/>
              </a:solidFill>
              <a:effectLst/>
              <a:latin typeface="+mn-lt"/>
              <a:ea typeface="+mn-ea"/>
              <a:cs typeface="+mn-cs"/>
            </a:rPr>
            <a:t> достигнув $</a:t>
          </a:r>
          <a:r>
            <a:rPr lang="ru-RU" sz="1100">
              <a:solidFill>
                <a:schemeClr val="dk1"/>
              </a:solidFill>
              <a:effectLst/>
              <a:latin typeface="+mn-lt"/>
              <a:ea typeface="+mn-ea"/>
              <a:cs typeface="+mn-cs"/>
            </a:rPr>
            <a:t>22 597,15;</a:t>
          </a:r>
          <a:r>
            <a:rPr lang="ru-KZ" sz="1100">
              <a:solidFill>
                <a:schemeClr val="dk1"/>
              </a:solidFill>
              <a:effectLst/>
              <a:latin typeface="+mn-lt"/>
              <a:ea typeface="+mn-ea"/>
              <a:cs typeface="+mn-cs"/>
            </a:rPr>
            <a:t> DJI </a:t>
          </a:r>
          <a:r>
            <a:rPr lang="ru-RU" sz="1100">
              <a:solidFill>
                <a:schemeClr val="dk1"/>
              </a:solidFill>
              <a:effectLst/>
              <a:latin typeface="+mn-lt"/>
              <a:ea typeface="+mn-ea"/>
              <a:cs typeface="+mn-cs"/>
            </a:rPr>
            <a:t>подешевел </a:t>
          </a:r>
          <a:r>
            <a:rPr lang="ru-KZ" sz="1100">
              <a:solidFill>
                <a:schemeClr val="dk1"/>
              </a:solidFill>
              <a:effectLst/>
              <a:latin typeface="+mn-lt"/>
              <a:ea typeface="+mn-ea"/>
              <a:cs typeface="+mn-cs"/>
            </a:rPr>
            <a:t>на </a:t>
          </a:r>
          <a:r>
            <a:rPr lang="ru-RU" sz="1100">
              <a:solidFill>
                <a:schemeClr val="dk1"/>
              </a:solidFill>
              <a:effectLst/>
              <a:latin typeface="+mn-lt"/>
              <a:ea typeface="+mn-ea"/>
              <a:cs typeface="+mn-cs"/>
            </a:rPr>
            <a:t>1,34%</a:t>
          </a:r>
          <a:r>
            <a:rPr lang="ru-KZ" sz="1100">
              <a:solidFill>
                <a:schemeClr val="dk1"/>
              </a:solidFill>
              <a:effectLst/>
              <a:latin typeface="+mn-lt"/>
              <a:ea typeface="+mn-ea"/>
              <a:cs typeface="+mn-cs"/>
            </a:rPr>
            <a:t> составив $</a:t>
          </a:r>
          <a:r>
            <a:rPr lang="ru-RU" sz="1100">
              <a:solidFill>
                <a:schemeClr val="dk1"/>
              </a:solidFill>
              <a:effectLst/>
              <a:latin typeface="+mn-lt"/>
              <a:ea typeface="+mn-ea"/>
              <a:cs typeface="+mn-cs"/>
            </a:rPr>
            <a:t>49 451,98. 9 из 11 секторов </a:t>
          </a:r>
          <a:r>
            <a:rPr lang="ru-KZ" sz="1100">
              <a:solidFill>
                <a:schemeClr val="dk1"/>
              </a:solidFill>
              <a:effectLst/>
              <a:latin typeface="+mn-lt"/>
              <a:ea typeface="+mn-ea"/>
              <a:cs typeface="+mn-cs"/>
            </a:rPr>
            <a:t>S&amp;P 500 продемонстрировали </a:t>
          </a:r>
          <a:r>
            <a:rPr lang="ru-RU" sz="1100">
              <a:solidFill>
                <a:schemeClr val="dk1"/>
              </a:solidFill>
              <a:effectLst/>
              <a:latin typeface="+mn-lt"/>
              <a:ea typeface="+mn-ea"/>
              <a:cs typeface="+mn-cs"/>
            </a:rPr>
            <a:t>снижение </a:t>
          </a:r>
          <a:r>
            <a:rPr lang="ru-KZ" sz="1100">
              <a:solidFill>
                <a:schemeClr val="dk1"/>
              </a:solidFill>
              <a:effectLst/>
              <a:latin typeface="+mn-lt"/>
              <a:ea typeface="+mn-ea"/>
              <a:cs typeface="+mn-cs"/>
            </a:rPr>
            <a:t>в ходе торгов. </a:t>
          </a:r>
          <a:r>
            <a:rPr lang="ru-RU" sz="1100">
              <a:solidFill>
                <a:schemeClr val="dk1"/>
              </a:solidFill>
              <a:effectLst/>
              <a:latin typeface="+mn-lt"/>
              <a:ea typeface="+mn-ea"/>
              <a:cs typeface="+mn-cs"/>
            </a:rPr>
            <a:t>Главными аутсайдерами стали сектора </a:t>
          </a:r>
          <a:r>
            <a:rPr lang="ru-KZ" sz="1100">
              <a:solidFill>
                <a:schemeClr val="dk1"/>
              </a:solidFill>
              <a:effectLst/>
              <a:latin typeface="+mn-lt"/>
              <a:ea typeface="+mn-ea"/>
              <a:cs typeface="+mn-cs"/>
            </a:rPr>
            <a:t>Communication Services (-</a:t>
          </a:r>
          <a:r>
            <a:rPr lang="en-US" sz="1100">
              <a:solidFill>
                <a:schemeClr val="dk1"/>
              </a:solidFill>
              <a:effectLst/>
              <a:latin typeface="+mn-lt"/>
              <a:ea typeface="+mn-ea"/>
              <a:cs typeface="+mn-cs"/>
            </a:rPr>
            <a:t>2</a:t>
          </a:r>
          <a:r>
            <a:rPr lang="ru-KZ" sz="1100">
              <a:solidFill>
                <a:schemeClr val="dk1"/>
              </a:solidFill>
              <a:effectLst/>
              <a:latin typeface="+mn-lt"/>
              <a:ea typeface="+mn-ea"/>
              <a:cs typeface="+mn-cs"/>
            </a:rPr>
            <a:t>,</a:t>
          </a:r>
          <a:r>
            <a:rPr lang="en-US" sz="1100">
              <a:solidFill>
                <a:schemeClr val="dk1"/>
              </a:solidFill>
              <a:effectLst/>
              <a:latin typeface="+mn-lt"/>
              <a:ea typeface="+mn-ea"/>
              <a:cs typeface="+mn-cs"/>
            </a:rPr>
            <a:t>7</a:t>
          </a:r>
          <a:r>
            <a:rPr lang="ru-KZ" sz="1100">
              <a:solidFill>
                <a:schemeClr val="dk1"/>
              </a:solidFill>
              <a:effectLst/>
              <a:latin typeface="+mn-lt"/>
              <a:ea typeface="+mn-ea"/>
              <a:cs typeface="+mn-cs"/>
            </a:rPr>
            <a:t>%), Information Technology (-</a:t>
          </a:r>
          <a:r>
            <a:rPr lang="en-US" sz="1100">
              <a:solidFill>
                <a:schemeClr val="dk1"/>
              </a:solidFill>
              <a:effectLst/>
              <a:latin typeface="+mn-lt"/>
              <a:ea typeface="+mn-ea"/>
              <a:cs typeface="+mn-cs"/>
            </a:rPr>
            <a:t>2</a:t>
          </a:r>
          <a:r>
            <a:rPr lang="ru-KZ" sz="1100">
              <a:solidFill>
                <a:schemeClr val="dk1"/>
              </a:solidFill>
              <a:effectLst/>
              <a:latin typeface="+mn-lt"/>
              <a:ea typeface="+mn-ea"/>
              <a:cs typeface="+mn-cs"/>
            </a:rPr>
            <a:t>,</a:t>
          </a:r>
          <a:r>
            <a:rPr lang="en-US" sz="1100">
              <a:solidFill>
                <a:schemeClr val="dk1"/>
              </a:solidFill>
              <a:effectLst/>
              <a:latin typeface="+mn-lt"/>
              <a:ea typeface="+mn-ea"/>
              <a:cs typeface="+mn-cs"/>
            </a:rPr>
            <a:t>5</a:t>
          </a:r>
          <a:r>
            <a:rPr lang="ru-KZ" sz="1100">
              <a:solidFill>
                <a:schemeClr val="dk1"/>
              </a:solidFill>
              <a:effectLst/>
              <a:latin typeface="+mn-lt"/>
              <a:ea typeface="+mn-ea"/>
              <a:cs typeface="+mn-cs"/>
            </a:rPr>
            <a:t>%) и Financials (-</a:t>
          </a:r>
          <a:r>
            <a:rPr lang="en-US" sz="1100">
              <a:solidFill>
                <a:schemeClr val="dk1"/>
              </a:solidFill>
              <a:effectLst/>
              <a:latin typeface="+mn-lt"/>
              <a:ea typeface="+mn-ea"/>
              <a:cs typeface="+mn-cs"/>
            </a:rPr>
            <a:t>1</a:t>
          </a:r>
          <a:r>
            <a:rPr lang="ru-KZ" sz="1100">
              <a:solidFill>
                <a:schemeClr val="dk1"/>
              </a:solidFill>
              <a:effectLst/>
              <a:latin typeface="+mn-lt"/>
              <a:ea typeface="+mn-ea"/>
              <a:cs typeface="+mn-cs"/>
            </a:rPr>
            <a:t>,</a:t>
          </a:r>
          <a:r>
            <a:rPr lang="en-US" sz="1100">
              <a:solidFill>
                <a:schemeClr val="dk1"/>
              </a:solidFill>
              <a:effectLst/>
              <a:latin typeface="+mn-lt"/>
              <a:ea typeface="+mn-ea"/>
              <a:cs typeface="+mn-cs"/>
            </a:rPr>
            <a:t>8</a:t>
          </a:r>
          <a:r>
            <a:rPr lang="ru-KZ" sz="1100">
              <a:solidFill>
                <a:schemeClr val="dk1"/>
              </a:solidFill>
              <a:effectLst/>
              <a:latin typeface="+mn-lt"/>
              <a:ea typeface="+mn-ea"/>
              <a:cs typeface="+mn-cs"/>
            </a:rPr>
            <a:t>%). </a:t>
          </a:r>
          <a:r>
            <a:rPr lang="kk-KZ" sz="1100">
              <a:solidFill>
                <a:schemeClr val="dk1"/>
              </a:solidFill>
              <a:effectLst/>
              <a:latin typeface="+mn-lt"/>
              <a:ea typeface="+mn-ea"/>
              <a:cs typeface="+mn-cs"/>
            </a:rPr>
            <a:t>Рост зафиксирован в секторах </a:t>
          </a:r>
          <a:r>
            <a:rPr lang="ru-KZ" sz="1100">
              <a:solidFill>
                <a:schemeClr val="dk1"/>
              </a:solidFill>
              <a:effectLst/>
              <a:latin typeface="+mn-lt"/>
              <a:ea typeface="+mn-ea"/>
              <a:cs typeface="+mn-cs"/>
            </a:rPr>
            <a:t>Utilities (+</a:t>
          </a:r>
          <a:r>
            <a:rPr lang="ru-RU" sz="1100">
              <a:solidFill>
                <a:schemeClr val="dk1"/>
              </a:solidFill>
              <a:effectLst/>
              <a:latin typeface="+mn-lt"/>
              <a:ea typeface="+mn-ea"/>
              <a:cs typeface="+mn-cs"/>
            </a:rPr>
            <a:t>1</a:t>
          </a:r>
          <a:r>
            <a:rPr lang="ru-KZ" sz="1100">
              <a:solidFill>
                <a:schemeClr val="dk1"/>
              </a:solidFill>
              <a:effectLst/>
              <a:latin typeface="+mn-lt"/>
              <a:ea typeface="+mn-ea"/>
              <a:cs typeface="+mn-cs"/>
            </a:rPr>
            <a:t>,</a:t>
          </a:r>
          <a:r>
            <a:rPr lang="ru-RU" sz="1100">
              <a:solidFill>
                <a:schemeClr val="dk1"/>
              </a:solidFill>
              <a:effectLst/>
              <a:latin typeface="+mn-lt"/>
              <a:ea typeface="+mn-ea"/>
              <a:cs typeface="+mn-cs"/>
            </a:rPr>
            <a:t>6</a:t>
          </a:r>
          <a:r>
            <a:rPr lang="ru-KZ" sz="1100">
              <a:solidFill>
                <a:schemeClr val="dk1"/>
              </a:solidFill>
              <a:effectLst/>
              <a:latin typeface="+mn-lt"/>
              <a:ea typeface="+mn-ea"/>
              <a:cs typeface="+mn-cs"/>
            </a:rPr>
            <a:t>%) и Consumer Staples (+</a:t>
          </a:r>
          <a:r>
            <a:rPr lang="ru-RU" sz="1100">
              <a:solidFill>
                <a:schemeClr val="dk1"/>
              </a:solidFill>
              <a:effectLst/>
              <a:latin typeface="+mn-lt"/>
              <a:ea typeface="+mn-ea"/>
              <a:cs typeface="+mn-cs"/>
            </a:rPr>
            <a:t>0</a:t>
          </a:r>
          <a:r>
            <a:rPr lang="ru-KZ" sz="1100">
              <a:solidFill>
                <a:schemeClr val="dk1"/>
              </a:solidFill>
              <a:effectLst/>
              <a:latin typeface="+mn-lt"/>
              <a:ea typeface="+mn-ea"/>
              <a:cs typeface="+mn-cs"/>
            </a:rPr>
            <a:t>,</a:t>
          </a:r>
          <a:r>
            <a:rPr lang="ru-RU" sz="1100">
              <a:solidFill>
                <a:schemeClr val="dk1"/>
              </a:solidFill>
              <a:effectLst/>
              <a:latin typeface="+mn-lt"/>
              <a:ea typeface="+mn-ea"/>
              <a:cs typeface="+mn-cs"/>
            </a:rPr>
            <a:t>5</a:t>
          </a:r>
          <a:r>
            <a:rPr lang="ru-KZ" sz="1100">
              <a:solidFill>
                <a:schemeClr val="dk1"/>
              </a:solidFill>
              <a:effectLst/>
              <a:latin typeface="+mn-lt"/>
              <a:ea typeface="+mn-ea"/>
              <a:cs typeface="+mn-cs"/>
            </a:rPr>
            <a:t>%).</a:t>
          </a:r>
          <a:endParaRPr lang="ru-RU" sz="1100">
            <a:solidFill>
              <a:schemeClr val="dk1"/>
            </a:solidFill>
            <a:effectLst/>
            <a:latin typeface="+mn-lt"/>
            <a:ea typeface="+mn-ea"/>
            <a:cs typeface="+mn-cs"/>
          </a:endParaRPr>
        </a:p>
        <a:p>
          <a:endParaRPr lang="ru-KZ" sz="1100">
            <a:solidFill>
              <a:schemeClr val="dk1"/>
            </a:solidFill>
            <a:effectLst/>
            <a:latin typeface="+mn-lt"/>
            <a:ea typeface="+mn-ea"/>
            <a:cs typeface="+mn-cs"/>
          </a:endParaRPr>
        </a:p>
        <a:p>
          <a:r>
            <a:rPr lang="ru-KZ" sz="1100">
              <a:solidFill>
                <a:schemeClr val="dk1"/>
              </a:solidFill>
              <a:effectLst/>
              <a:latin typeface="+mn-lt"/>
              <a:ea typeface="+mn-ea"/>
              <a:cs typeface="+mn-cs"/>
            </a:rPr>
            <a:t>Вчера американские фондовые индексы продемонстрировали резкое снижение. Наибольшее давление испытал технологический сектор: индекс Nasdaq потерял около 2% на фоне усиления распродаж акций IT-компаний. Инвесторы усилили фиксацию прибыли в высокотехнологичных бумагах, одновременно начав активно сокращать позиции в транспортном секторе. Поводом для роста осторожности стали опасения относительно влияния стремительного развития искусственного интеллекта на конкурентную среду и структуру отраслей.</a:t>
          </a:r>
          <a:endParaRPr lang="ru-RU" sz="1100">
            <a:solidFill>
              <a:schemeClr val="dk1"/>
            </a:solidFill>
            <a:effectLst/>
            <a:latin typeface="+mn-lt"/>
            <a:ea typeface="+mn-ea"/>
            <a:cs typeface="+mn-cs"/>
          </a:endParaRPr>
        </a:p>
        <a:p>
          <a:endParaRPr lang="ru-KZ" sz="1100">
            <a:solidFill>
              <a:schemeClr val="dk1"/>
            </a:solidFill>
            <a:effectLst/>
            <a:latin typeface="+mn-lt"/>
            <a:ea typeface="+mn-ea"/>
            <a:cs typeface="+mn-cs"/>
          </a:endParaRPr>
        </a:p>
        <a:p>
          <a:r>
            <a:rPr lang="ru-KZ" sz="1100">
              <a:solidFill>
                <a:schemeClr val="dk1"/>
              </a:solidFill>
              <a:effectLst/>
              <a:latin typeface="+mn-lt"/>
              <a:ea typeface="+mn-ea"/>
              <a:cs typeface="+mn-cs"/>
            </a:rPr>
            <a:t>Негативные настроения усилились после публикации отчетности Cisco Systems. Компания представила квартальные результаты, оказавшиеся слабее ожиданий по скорректированной валовой марже, что спровоцировало падение ее акций на 12,3% — это стало самым значительным однодневным снижением с мая 2022 года. Слабые показатели крупного поставщика сетевого оборудования усилили давление на весь технологический сектор, поскольку инвесторы начали сомневаться в устойчивости текущих темпов роста и эффективности масштабных инвестиций в инфраструктуру, связанную с ИИ.</a:t>
          </a:r>
          <a:endParaRPr lang="ru-RU" sz="1100">
            <a:solidFill>
              <a:schemeClr val="dk1"/>
            </a:solidFill>
            <a:effectLst/>
            <a:latin typeface="+mn-lt"/>
            <a:ea typeface="+mn-ea"/>
            <a:cs typeface="+mn-cs"/>
          </a:endParaRPr>
        </a:p>
        <a:p>
          <a:endParaRPr lang="ru-KZ" sz="1100">
            <a:solidFill>
              <a:schemeClr val="dk1"/>
            </a:solidFill>
            <a:effectLst/>
            <a:latin typeface="+mn-lt"/>
            <a:ea typeface="+mn-ea"/>
            <a:cs typeface="+mn-cs"/>
          </a:endParaRPr>
        </a:p>
        <a:p>
          <a:r>
            <a:rPr lang="ru-KZ" sz="1100">
              <a:solidFill>
                <a:schemeClr val="dk1"/>
              </a:solidFill>
              <a:effectLst/>
              <a:latin typeface="+mn-lt"/>
              <a:ea typeface="+mn-ea"/>
              <a:cs typeface="+mn-cs"/>
            </a:rPr>
            <a:t>Дополнительную настороженность вызвали данные по рынку труда США. Число первичных заявок на пособие по безработице сократилось меньше, чем ожидалось. Вероятной причиной стали сохраняющиеся последствия зимних штормов, однако публикация статистики не смогла поддержать рынок, поскольку инвесторы сфокусировались на корпоративных рисках и секторной динамике.</a:t>
          </a:r>
          <a:endParaRPr lang="ru-RU" sz="1100">
            <a:solidFill>
              <a:schemeClr val="dk1"/>
            </a:solidFill>
            <a:effectLst/>
            <a:latin typeface="+mn-lt"/>
            <a:ea typeface="+mn-ea"/>
            <a:cs typeface="+mn-cs"/>
          </a:endParaRPr>
        </a:p>
        <a:p>
          <a:endParaRPr lang="ru-KZ" sz="1100">
            <a:solidFill>
              <a:schemeClr val="dk1"/>
            </a:solidFill>
            <a:effectLst/>
            <a:latin typeface="+mn-lt"/>
            <a:ea typeface="+mn-ea"/>
            <a:cs typeface="+mn-cs"/>
          </a:endParaRPr>
        </a:p>
        <a:p>
          <a:r>
            <a:rPr lang="ru-KZ" sz="1100">
              <a:solidFill>
                <a:schemeClr val="dk1"/>
              </a:solidFill>
              <a:effectLst/>
              <a:latin typeface="+mn-lt"/>
              <a:ea typeface="+mn-ea"/>
              <a:cs typeface="+mn-cs"/>
            </a:rPr>
            <a:t>В центре внимания также остается сезон корпоративной отчетности, который вновь поднял вопрос о масштабах капитальных затрат крупнейших технологических компаний. Amazon, Alphabet (Google), Meta и Microsoft планируют направить в совокупности порядка 650 млрд долларов на развитие направлений, связанных с искусственным интеллектом, в борьбе за лидерство в отрасли. Такие объемы инвестиций усиливают дискуссию о рисках перегрева и потенциальном давлении на маржинальность в ближайшей перспективе.</a:t>
          </a:r>
          <a:endParaRPr lang="ru-RU" sz="1100">
            <a:solidFill>
              <a:schemeClr val="dk1"/>
            </a:solidFill>
            <a:effectLst/>
            <a:latin typeface="+mn-lt"/>
            <a:ea typeface="+mn-ea"/>
            <a:cs typeface="+mn-cs"/>
          </a:endParaRPr>
        </a:p>
        <a:p>
          <a:endParaRPr lang="ru-KZ" sz="1100">
            <a:solidFill>
              <a:schemeClr val="dk1"/>
            </a:solidFill>
            <a:effectLst/>
            <a:latin typeface="+mn-lt"/>
            <a:ea typeface="+mn-ea"/>
            <a:cs typeface="+mn-cs"/>
          </a:endParaRPr>
        </a:p>
        <a:p>
          <a:r>
            <a:rPr lang="ru-KZ" sz="1100">
              <a:solidFill>
                <a:schemeClr val="dk1"/>
              </a:solidFill>
              <a:effectLst/>
              <a:latin typeface="+mn-lt"/>
              <a:ea typeface="+mn-ea"/>
              <a:cs typeface="+mn-cs"/>
            </a:rPr>
            <a:t>При этом отдельные компании продемонстрировали положительную динамику. Акции Equinix выросли более чем на 10% после публикации прогноза годовой выручки выше ожиданий рынка. Крупнейший оператор дата-центров делает ставку на устойчивый спрос со стороны проектов, связанных с ИИ, что позволило бумагам стать лидером роста в секторе недвижимости S&amp;P 500.</a:t>
          </a:r>
          <a:endParaRPr lang="ru-RU" sz="1100">
            <a:solidFill>
              <a:schemeClr val="dk1"/>
            </a:solidFill>
            <a:effectLst/>
            <a:latin typeface="+mn-lt"/>
            <a:ea typeface="+mn-ea"/>
            <a:cs typeface="+mn-cs"/>
          </a:endParaRPr>
        </a:p>
        <a:p>
          <a:endParaRPr lang="ru-KZ" sz="1100">
            <a:solidFill>
              <a:schemeClr val="dk1"/>
            </a:solidFill>
            <a:effectLst/>
            <a:latin typeface="+mn-lt"/>
            <a:ea typeface="+mn-ea"/>
            <a:cs typeface="+mn-cs"/>
          </a:endParaRPr>
        </a:p>
        <a:p>
          <a:r>
            <a:rPr lang="ru-KZ" sz="1100">
              <a:solidFill>
                <a:schemeClr val="dk1"/>
              </a:solidFill>
              <a:effectLst/>
              <a:latin typeface="+mn-lt"/>
              <a:ea typeface="+mn-ea"/>
              <a:cs typeface="+mn-cs"/>
            </a:rPr>
            <a:t>В то же время давление усилилось в сегменте производителей персональных компьютеров. Китайская Lenovo предупредила о возможном сокращении поставок из-за дефицита микросхем памяти, что негативно отразилось на котировках HP и Dell Technologies — их акции заметно снизились на 4,5% и 9% по итогам торгов.</a:t>
          </a:r>
          <a:endParaRPr lang="ru-RU" sz="1100">
            <a:solidFill>
              <a:schemeClr val="dk1"/>
            </a:solidFill>
            <a:effectLst/>
            <a:latin typeface="+mn-lt"/>
            <a:ea typeface="+mn-ea"/>
            <a:cs typeface="+mn-cs"/>
          </a:endParaRPr>
        </a:p>
        <a:p>
          <a:endParaRPr lang="ru-KZ" sz="1100">
            <a:solidFill>
              <a:schemeClr val="dk1"/>
            </a:solidFill>
            <a:effectLst/>
            <a:latin typeface="+mn-lt"/>
            <a:ea typeface="+mn-ea"/>
            <a:cs typeface="+mn-cs"/>
          </a:endParaRPr>
        </a:p>
        <a:p>
          <a:r>
            <a:rPr lang="ru-KZ" sz="1100">
              <a:solidFill>
                <a:schemeClr val="dk1"/>
              </a:solidFill>
              <a:effectLst/>
              <a:latin typeface="+mn-lt"/>
              <a:ea typeface="+mn-ea"/>
              <a:cs typeface="+mn-cs"/>
            </a:rPr>
            <a:t>Дополнительным фактором давления на рынки стало снижение цен на нефть. Котировки опустились на фоне ослабления опасений относительно эскалации конфликта на Ближнем Востоке, признаков снижения спроса и ожиданий увеличения предложения на рынке. Цена WTI снизилась до 62,84 доллара за баррель, а Brent — до 67,52 доллара, что отражает общее охлаждение сырьевого сегмента.</a:t>
          </a:r>
        </a:p>
        <a:p>
          <a:r>
            <a:rPr lang="ru-KZ" sz="1100">
              <a:solidFill>
                <a:schemeClr val="dk1"/>
              </a:solidFill>
              <a:effectLst/>
              <a:latin typeface="+mn-lt"/>
              <a:ea typeface="+mn-ea"/>
              <a:cs typeface="+mn-cs"/>
            </a:rPr>
            <a:t> </a:t>
          </a:r>
        </a:p>
      </xdr:txBody>
    </xdr:sp>
    <xdr:clientData/>
  </xdr:twoCellAnchor>
  <xdr:twoCellAnchor>
    <xdr:from>
      <xdr:col>3</xdr:col>
      <xdr:colOff>38100</xdr:colOff>
      <xdr:row>80</xdr:row>
      <xdr:rowOff>134147</xdr:rowOff>
    </xdr:from>
    <xdr:to>
      <xdr:col>17</xdr:col>
      <xdr:colOff>35906</xdr:colOff>
      <xdr:row>80</xdr:row>
      <xdr:rowOff>135390</xdr:rowOff>
    </xdr:to>
    <xdr:cxnSp macro="">
      <xdr:nvCxnSpPr>
        <xdr:cNvPr id="11" name="Прямая соединительная линия 10">
          <a:extLst>
            <a:ext uri="{FF2B5EF4-FFF2-40B4-BE49-F238E27FC236}">
              <a16:creationId xmlns:a16="http://schemas.microsoft.com/office/drawing/2014/main" id="{EED42362-5E22-4DA9-92A4-C57FF32E9A8B}"/>
            </a:ext>
          </a:extLst>
        </xdr:cNvPr>
        <xdr:cNvCxnSpPr/>
      </xdr:nvCxnSpPr>
      <xdr:spPr>
        <a:xfrm>
          <a:off x="38100" y="16081718"/>
          <a:ext cx="11713556" cy="1243"/>
        </a:xfrm>
        <a:prstGeom prst="line">
          <a:avLst/>
        </a:prstGeom>
        <a:ln w="28575">
          <a:solidFill>
            <a:schemeClr val="accent5">
              <a:lumMod val="75000"/>
            </a:schemeClr>
          </a:solidFill>
        </a:ln>
        <a:effectLst/>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6</xdr:col>
      <xdr:colOff>216573</xdr:colOff>
      <xdr:row>90</xdr:row>
      <xdr:rowOff>47624</xdr:rowOff>
    </xdr:from>
    <xdr:to>
      <xdr:col>11</xdr:col>
      <xdr:colOff>450523</xdr:colOff>
      <xdr:row>98</xdr:row>
      <xdr:rowOff>44842</xdr:rowOff>
    </xdr:to>
    <xdr:pic>
      <xdr:nvPicPr>
        <xdr:cNvPr id="12" name="Picture 105" descr="Снимок.PNG">
          <a:extLst>
            <a:ext uri="{FF2B5EF4-FFF2-40B4-BE49-F238E27FC236}">
              <a16:creationId xmlns:a16="http://schemas.microsoft.com/office/drawing/2014/main" id="{C660F82C-860F-4E98-8F4C-73BC4D64F25C}"/>
            </a:ext>
          </a:extLst>
        </xdr:cNvPr>
        <xdr:cNvPicPr>
          <a:picLocks noChangeAspect="1"/>
        </xdr:cNvPicPr>
      </xdr:nvPicPr>
      <xdr:blipFill>
        <a:blip xmlns:r="http://schemas.openxmlformats.org/officeDocument/2006/relationships" r:embed="rId3" cstate="print"/>
        <a:stretch>
          <a:fillRect/>
        </a:stretch>
      </xdr:blipFill>
      <xdr:spPr>
        <a:xfrm>
          <a:off x="4476846" y="21574124"/>
          <a:ext cx="4702041" cy="1832946"/>
        </a:xfrm>
        <a:prstGeom prst="rect">
          <a:avLst/>
        </a:prstGeom>
      </xdr:spPr>
    </xdr:pic>
    <xdr:clientData/>
  </xdr:twoCellAnchor>
  <xdr:twoCellAnchor>
    <xdr:from>
      <xdr:col>0</xdr:col>
      <xdr:colOff>0</xdr:colOff>
      <xdr:row>102</xdr:row>
      <xdr:rowOff>180975</xdr:rowOff>
    </xdr:from>
    <xdr:to>
      <xdr:col>16</xdr:col>
      <xdr:colOff>0</xdr:colOff>
      <xdr:row>102</xdr:row>
      <xdr:rowOff>182218</xdr:rowOff>
    </xdr:to>
    <xdr:cxnSp macro="">
      <xdr:nvCxnSpPr>
        <xdr:cNvPr id="13" name="Прямая соединительная линия 12">
          <a:extLst>
            <a:ext uri="{FF2B5EF4-FFF2-40B4-BE49-F238E27FC236}">
              <a16:creationId xmlns:a16="http://schemas.microsoft.com/office/drawing/2014/main" id="{593FACCC-647D-4000-ADF0-518797F2DE50}"/>
            </a:ext>
          </a:extLst>
        </xdr:cNvPr>
        <xdr:cNvCxnSpPr/>
      </xdr:nvCxnSpPr>
      <xdr:spPr>
        <a:xfrm>
          <a:off x="0" y="20754975"/>
          <a:ext cx="11811000" cy="1243"/>
        </a:xfrm>
        <a:prstGeom prst="line">
          <a:avLst/>
        </a:prstGeom>
        <a:ln w="28575">
          <a:solidFill>
            <a:schemeClr val="accent5">
              <a:lumMod val="75000"/>
            </a:schemeClr>
          </a:solidFill>
        </a:ln>
        <a:effectLst/>
      </xdr:spPr>
      <xdr:style>
        <a:lnRef idx="3">
          <a:schemeClr val="accent5"/>
        </a:lnRef>
        <a:fillRef idx="0">
          <a:schemeClr val="accent5"/>
        </a:fillRef>
        <a:effectRef idx="2">
          <a:schemeClr val="accent5"/>
        </a:effectRef>
        <a:fontRef idx="minor">
          <a:schemeClr val="tx1"/>
        </a:fontRef>
      </xdr:style>
    </xdr:cxnSp>
    <xdr:clientData/>
  </xdr:twoCellAnchor>
  <xdr:twoCellAnchor>
    <xdr:from>
      <xdr:col>0</xdr:col>
      <xdr:colOff>0</xdr:colOff>
      <xdr:row>118</xdr:row>
      <xdr:rowOff>180975</xdr:rowOff>
    </xdr:from>
    <xdr:to>
      <xdr:col>15</xdr:col>
      <xdr:colOff>795525</xdr:colOff>
      <xdr:row>118</xdr:row>
      <xdr:rowOff>182218</xdr:rowOff>
    </xdr:to>
    <xdr:cxnSp macro="">
      <xdr:nvCxnSpPr>
        <xdr:cNvPr id="14" name="Прямая соединительная линия 13">
          <a:extLst>
            <a:ext uri="{FF2B5EF4-FFF2-40B4-BE49-F238E27FC236}">
              <a16:creationId xmlns:a16="http://schemas.microsoft.com/office/drawing/2014/main" id="{F3102C1D-841A-4D6F-9D3E-EB73599F0706}"/>
            </a:ext>
          </a:extLst>
        </xdr:cNvPr>
        <xdr:cNvCxnSpPr/>
      </xdr:nvCxnSpPr>
      <xdr:spPr>
        <a:xfrm>
          <a:off x="0" y="26441400"/>
          <a:ext cx="13963650" cy="1243"/>
        </a:xfrm>
        <a:prstGeom prst="line">
          <a:avLst/>
        </a:prstGeom>
        <a:ln w="28575">
          <a:solidFill>
            <a:schemeClr val="accent5">
              <a:lumMod val="75000"/>
            </a:schemeClr>
          </a:solidFill>
        </a:ln>
        <a:effectLst/>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28575</xdr:colOff>
      <xdr:row>135</xdr:row>
      <xdr:rowOff>238125</xdr:rowOff>
    </xdr:from>
    <xdr:to>
      <xdr:col>17</xdr:col>
      <xdr:colOff>24000</xdr:colOff>
      <xdr:row>135</xdr:row>
      <xdr:rowOff>239368</xdr:rowOff>
    </xdr:to>
    <xdr:cxnSp macro="">
      <xdr:nvCxnSpPr>
        <xdr:cNvPr id="15" name="Прямая соединительная линия 14">
          <a:extLst>
            <a:ext uri="{FF2B5EF4-FFF2-40B4-BE49-F238E27FC236}">
              <a16:creationId xmlns:a16="http://schemas.microsoft.com/office/drawing/2014/main" id="{F3C84E08-C464-47C3-91A0-6BB1788D99A8}"/>
            </a:ext>
          </a:extLst>
        </xdr:cNvPr>
        <xdr:cNvCxnSpPr/>
      </xdr:nvCxnSpPr>
      <xdr:spPr>
        <a:xfrm>
          <a:off x="2228850" y="30841950"/>
          <a:ext cx="11758800" cy="1243"/>
        </a:xfrm>
        <a:prstGeom prst="line">
          <a:avLst/>
        </a:prstGeom>
        <a:ln w="28575">
          <a:solidFill>
            <a:schemeClr val="accent5">
              <a:lumMod val="75000"/>
            </a:schemeClr>
          </a:solidFill>
        </a:ln>
        <a:effectLst/>
      </xdr:spPr>
      <xdr:style>
        <a:lnRef idx="3">
          <a:schemeClr val="accent5"/>
        </a:lnRef>
        <a:fillRef idx="0">
          <a:schemeClr val="accent5"/>
        </a:fillRef>
        <a:effectRef idx="2">
          <a:schemeClr val="accent5"/>
        </a:effectRef>
        <a:fontRef idx="minor">
          <a:schemeClr val="tx1"/>
        </a:fontRef>
      </xdr:style>
    </xdr:cxnSp>
    <xdr:clientData/>
  </xdr:twoCellAnchor>
  <xdr:twoCellAnchor>
    <xdr:from>
      <xdr:col>0</xdr:col>
      <xdr:colOff>0</xdr:colOff>
      <xdr:row>156</xdr:row>
      <xdr:rowOff>8282</xdr:rowOff>
    </xdr:from>
    <xdr:to>
      <xdr:col>16</xdr:col>
      <xdr:colOff>795525</xdr:colOff>
      <xdr:row>156</xdr:row>
      <xdr:rowOff>9525</xdr:rowOff>
    </xdr:to>
    <xdr:cxnSp macro="">
      <xdr:nvCxnSpPr>
        <xdr:cNvPr id="16" name="Прямая соединительная линия 15">
          <a:extLst>
            <a:ext uri="{FF2B5EF4-FFF2-40B4-BE49-F238E27FC236}">
              <a16:creationId xmlns:a16="http://schemas.microsoft.com/office/drawing/2014/main" id="{ABBB6253-C478-4E61-A84E-737E0BB0C116}"/>
            </a:ext>
          </a:extLst>
        </xdr:cNvPr>
        <xdr:cNvCxnSpPr/>
      </xdr:nvCxnSpPr>
      <xdr:spPr>
        <a:xfrm>
          <a:off x="0" y="35384132"/>
          <a:ext cx="13963650" cy="1243"/>
        </a:xfrm>
        <a:prstGeom prst="line">
          <a:avLst/>
        </a:prstGeom>
        <a:ln w="28575">
          <a:solidFill>
            <a:schemeClr val="accent5">
              <a:lumMod val="75000"/>
            </a:schemeClr>
          </a:solidFill>
        </a:ln>
        <a:effectLst/>
      </xdr:spPr>
      <xdr:style>
        <a:lnRef idx="3">
          <a:schemeClr val="accent5"/>
        </a:lnRef>
        <a:fillRef idx="0">
          <a:schemeClr val="accent5"/>
        </a:fillRef>
        <a:effectRef idx="2">
          <a:schemeClr val="accent5"/>
        </a:effectRef>
        <a:fontRef idx="minor">
          <a:schemeClr val="tx1"/>
        </a:fontRef>
      </xdr:style>
    </xdr:cxnSp>
    <xdr:clientData/>
  </xdr:twoCellAnchor>
  <xdr:twoCellAnchor>
    <xdr:from>
      <xdr:col>0</xdr:col>
      <xdr:colOff>0</xdr:colOff>
      <xdr:row>7</xdr:row>
      <xdr:rowOff>171697</xdr:rowOff>
    </xdr:from>
    <xdr:to>
      <xdr:col>16</xdr:col>
      <xdr:colOff>0</xdr:colOff>
      <xdr:row>7</xdr:row>
      <xdr:rowOff>175780</xdr:rowOff>
    </xdr:to>
    <xdr:cxnSp macro="">
      <xdr:nvCxnSpPr>
        <xdr:cNvPr id="17" name="Straight Connector 26">
          <a:extLst>
            <a:ext uri="{FF2B5EF4-FFF2-40B4-BE49-F238E27FC236}">
              <a16:creationId xmlns:a16="http://schemas.microsoft.com/office/drawing/2014/main" id="{489E19DF-5EF0-4B47-B7B7-91AC8C71B294}"/>
            </a:ext>
          </a:extLst>
        </xdr:cNvPr>
        <xdr:cNvCxnSpPr/>
      </xdr:nvCxnSpPr>
      <xdr:spPr>
        <a:xfrm>
          <a:off x="0" y="1505197"/>
          <a:ext cx="12443114" cy="4083"/>
        </a:xfrm>
        <a:prstGeom prst="line">
          <a:avLst/>
        </a:prstGeom>
        <a:ln w="38100">
          <a:solidFill>
            <a:schemeClr val="accent5">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18349</xdr:colOff>
      <xdr:row>11</xdr:row>
      <xdr:rowOff>192661</xdr:rowOff>
    </xdr:from>
    <xdr:to>
      <xdr:col>15</xdr:col>
      <xdr:colOff>773205</xdr:colOff>
      <xdr:row>23</xdr:row>
      <xdr:rowOff>56029</xdr:rowOff>
    </xdr:to>
    <xdr:graphicFrame macro="">
      <xdr:nvGraphicFramePr>
        <xdr:cNvPr id="8" name="Диаграмма 7">
          <a:extLst>
            <a:ext uri="{FF2B5EF4-FFF2-40B4-BE49-F238E27FC236}">
              <a16:creationId xmlns:a16="http://schemas.microsoft.com/office/drawing/2014/main" id="{D6187B3B-E8D2-4639-8097-0561F018D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71439</xdr:colOff>
      <xdr:row>62</xdr:row>
      <xdr:rowOff>190499</xdr:rowOff>
    </xdr:from>
    <xdr:to>
      <xdr:col>6</xdr:col>
      <xdr:colOff>441613</xdr:colOff>
      <xdr:row>76</xdr:row>
      <xdr:rowOff>147204</xdr:rowOff>
    </xdr:to>
    <xdr:graphicFrame macro="">
      <xdr:nvGraphicFramePr>
        <xdr:cNvPr id="9" name="Диаграмма 8">
          <a:extLst>
            <a:ext uri="{FF2B5EF4-FFF2-40B4-BE49-F238E27FC236}">
              <a16:creationId xmlns:a16="http://schemas.microsoft.com/office/drawing/2014/main" id="{67A84394-6A3B-4E81-9F36-D62EC1C52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166689</xdr:colOff>
      <xdr:row>63</xdr:row>
      <xdr:rowOff>0</xdr:rowOff>
    </xdr:from>
    <xdr:to>
      <xdr:col>10</xdr:col>
      <xdr:colOff>369094</xdr:colOff>
      <xdr:row>76</xdr:row>
      <xdr:rowOff>123825</xdr:rowOff>
    </xdr:to>
    <xdr:graphicFrame macro="">
      <xdr:nvGraphicFramePr>
        <xdr:cNvPr id="18" name="Диаграмма 17">
          <a:extLst>
            <a:ext uri="{FF2B5EF4-FFF2-40B4-BE49-F238E27FC236}">
              <a16:creationId xmlns:a16="http://schemas.microsoft.com/office/drawing/2014/main" id="{11726C3D-902C-4C9B-8B64-5B45C2988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310644</xdr:colOff>
      <xdr:row>63</xdr:row>
      <xdr:rowOff>0</xdr:rowOff>
    </xdr:from>
    <xdr:to>
      <xdr:col>15</xdr:col>
      <xdr:colOff>597477</xdr:colOff>
      <xdr:row>76</xdr:row>
      <xdr:rowOff>107952</xdr:rowOff>
    </xdr:to>
    <xdr:graphicFrame macro="">
      <xdr:nvGraphicFramePr>
        <xdr:cNvPr id="20" name="Диаграмма 19">
          <a:extLst>
            <a:ext uri="{FF2B5EF4-FFF2-40B4-BE49-F238E27FC236}">
              <a16:creationId xmlns:a16="http://schemas.microsoft.com/office/drawing/2014/main" id="{6B2D23A6-2156-4127-BDA7-983A412FE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omirisTokkozha\Desktop\001.xlsx" TargetMode="External"/><Relationship Id="rId1" Type="http://schemas.openxmlformats.org/officeDocument/2006/relationships/externalLinkPath" Target="/Users/TomirisTokkozha/Desktop/0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erver03\Departaments\Analytics(AD)\&#1048;&#1079;%20Exchange\&#1040;&#1044;\Eikon%20Daily\CS_Daily__13012025_.xlsx" TargetMode="External"/><Relationship Id="rId1" Type="http://schemas.openxmlformats.org/officeDocument/2006/relationships/externalLinkPath" Target="CS_Daily__1301202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S"/>
      <sheetName val="REPORT"/>
      <sheetName val="Новый Eikon"/>
      <sheetName val="FIXED-Eikon"/>
      <sheetName val="Анализ секторов"/>
      <sheetName val="S&amp;P500"/>
      <sheetName val="Graph"/>
      <sheetName val="Лист6"/>
      <sheetName val="Min&amp;Max"/>
      <sheetName val="0"/>
      <sheetName val="Peers"/>
    </sheetNames>
    <sheetDataSet>
      <sheetData sheetId="0">
        <row r="2">
          <cell r="A2">
            <v>45667</v>
          </cell>
          <cell r="B2">
            <v>45666</v>
          </cell>
          <cell r="D2">
            <v>45295</v>
          </cell>
        </row>
      </sheetData>
      <sheetData sheetId="1" refreshError="1"/>
      <sheetData sheetId="2" refreshError="1"/>
      <sheetData sheetId="3" refreshError="1"/>
      <sheetData sheetId="4" refreshError="1"/>
      <sheetData sheetId="5">
        <row r="1">
          <cell r="D1" t="str">
            <v>1-day Price PCT Change
(Σ=Avg)</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S"/>
      <sheetName val="REPORT"/>
      <sheetName val="EIKON"/>
      <sheetName val="EIKON-FIXED"/>
      <sheetName val="CHARTS"/>
      <sheetName val="CHARTS-FIXED"/>
      <sheetName val="GLOSSARY"/>
      <sheetName val="Новый Eikon"/>
    </sheetNames>
    <sheetDataSet>
      <sheetData sheetId="0"/>
      <sheetData sheetId="1"/>
      <sheetData sheetId="2"/>
      <sheetData sheetId="3"/>
      <sheetData sheetId="4"/>
      <sheetData sheetId="5"/>
      <sheetData sheetId="6">
        <row r="1">
          <cell r="A1" t="str">
            <v>RIC</v>
          </cell>
          <cell r="B1" t="str">
            <v>Name</v>
          </cell>
        </row>
        <row r="2">
          <cell r="A2" t="str">
            <v>GBKZMS.KZ</v>
          </cell>
          <cell r="B2" t="str">
            <v>Kaz Minerals Plc</v>
          </cell>
        </row>
        <row r="3">
          <cell r="A3" t="str">
            <v>HSBK.KZ</v>
          </cell>
          <cell r="B3" t="str">
            <v>Халык Банк</v>
          </cell>
        </row>
        <row r="4">
          <cell r="A4" t="str">
            <v>RDGZ.KZ</v>
          </cell>
          <cell r="B4" t="str">
            <v>КазМунайГаз, ао</v>
          </cell>
        </row>
        <row r="5">
          <cell r="A5" t="str">
            <v>RDGZ_p.KZ</v>
          </cell>
          <cell r="B5" t="str">
            <v>КазМунайГаз, ап</v>
          </cell>
        </row>
        <row r="6">
          <cell r="A6" t="str">
            <v>KZTK.KZ</v>
          </cell>
          <cell r="B6" t="str">
            <v>Казахтелеком</v>
          </cell>
        </row>
        <row r="7">
          <cell r="A7" t="str">
            <v>KZTK_p.KZ</v>
          </cell>
          <cell r="B7" t="str">
            <v>Казахтелеком, ап</v>
          </cell>
        </row>
        <row r="8">
          <cell r="A8" t="str">
            <v>BAST.KZ</v>
          </cell>
          <cell r="B8" t="str">
            <v>БАСТ</v>
          </cell>
        </row>
        <row r="9">
          <cell r="A9" t="str">
            <v>CCBN.KZ</v>
          </cell>
          <cell r="B9" t="str">
            <v>Банк ЦентрКредит</v>
          </cell>
        </row>
        <row r="10">
          <cell r="A10" t="str">
            <v>KCEL.KZ</v>
          </cell>
          <cell r="B10" t="str">
            <v>Kcell</v>
          </cell>
        </row>
        <row r="11">
          <cell r="A11" t="str">
            <v>KZTO.KZ</v>
          </cell>
          <cell r="B11" t="str">
            <v>КазТрансОйл</v>
          </cell>
        </row>
        <row r="12">
          <cell r="A12" t="str">
            <v>KEGC.KZ</v>
          </cell>
          <cell r="B12" t="str">
            <v>КЕГОК</v>
          </cell>
        </row>
        <row r="13">
          <cell r="A13" t="str">
            <v>HSBKq.L</v>
          </cell>
          <cell r="B13" t="str">
            <v>Халык Банк (USD)</v>
          </cell>
        </row>
        <row r="14">
          <cell r="A14" t="str">
            <v>KMGq.L</v>
          </cell>
          <cell r="B14" t="str">
            <v>КазМунайГаз</v>
          </cell>
        </row>
        <row r="15">
          <cell r="A15" t="str">
            <v>KCELq.L</v>
          </cell>
          <cell r="B15" t="str">
            <v>Kcell</v>
          </cell>
        </row>
        <row r="16">
          <cell r="A16" t="str">
            <v>KAZ.L</v>
          </cell>
          <cell r="B16" t="str">
            <v>Kaz Minerals Plc (GBp)</v>
          </cell>
        </row>
        <row r="17">
          <cell r="A17" t="str">
            <v>ABBN.KZ</v>
          </cell>
          <cell r="B17" t="str">
            <v>Astana bank</v>
          </cell>
        </row>
        <row r="18">
          <cell r="A18" t="str">
            <v>.DJI</v>
          </cell>
          <cell r="B18" t="str">
            <v>DJIA</v>
          </cell>
        </row>
        <row r="19">
          <cell r="A19" t="str">
            <v>.SPX</v>
          </cell>
          <cell r="B19" t="str">
            <v>S&amp;P 500</v>
          </cell>
        </row>
        <row r="20">
          <cell r="A20" t="str">
            <v>.HSI</v>
          </cell>
          <cell r="B20" t="str">
            <v>Hang Seng</v>
          </cell>
        </row>
        <row r="21">
          <cell r="A21" t="str">
            <v>.FTSE</v>
          </cell>
          <cell r="B21" t="str">
            <v>FTSE 100</v>
          </cell>
        </row>
        <row r="22">
          <cell r="A22" t="str">
            <v>.KASE</v>
          </cell>
          <cell r="B22" t="str">
            <v>KASE</v>
          </cell>
        </row>
        <row r="23">
          <cell r="A23" t="str">
            <v>.GDAXI</v>
          </cell>
          <cell r="B23" t="str">
            <v>DAX</v>
          </cell>
        </row>
        <row r="24">
          <cell r="A24" t="str">
            <v>.IRTS</v>
          </cell>
          <cell r="B24" t="str">
            <v>РТС</v>
          </cell>
        </row>
        <row r="25">
          <cell r="A25" t="str">
            <v>.BVSP</v>
          </cell>
          <cell r="B25" t="str">
            <v>BOVESPA</v>
          </cell>
        </row>
        <row r="26">
          <cell r="A26" t="str">
            <v>.IMOEX</v>
          </cell>
          <cell r="B26" t="str">
            <v xml:space="preserve">MOEX </v>
          </cell>
        </row>
        <row r="27">
          <cell r="A27" t="str">
            <v>.IXIC</v>
          </cell>
          <cell r="B27" t="str">
            <v xml:space="preserve">NASDAQ </v>
          </cell>
        </row>
        <row r="28">
          <cell r="A28" t="str">
            <v>.FCHI</v>
          </cell>
          <cell r="B28" t="str">
            <v xml:space="preserve">CAC 40 </v>
          </cell>
        </row>
        <row r="29">
          <cell r="A29" t="str">
            <v>.N225E</v>
          </cell>
          <cell r="B29" t="str">
            <v>Nikkei 225</v>
          </cell>
        </row>
        <row r="30">
          <cell r="A30" t="str">
            <v>.SSEC</v>
          </cell>
          <cell r="B30" t="str">
            <v>Shanghai Comp.</v>
          </cell>
        </row>
        <row r="31">
          <cell r="A31" t="str">
            <v>.AXJO</v>
          </cell>
          <cell r="B31" t="str">
            <v>ASX 200</v>
          </cell>
        </row>
        <row r="32">
          <cell r="A32" t="str">
            <v>.KS11</v>
          </cell>
          <cell r="B32" t="str">
            <v>KOSPI</v>
          </cell>
        </row>
        <row r="33">
          <cell r="A33" t="str">
            <v>.BSESN</v>
          </cell>
          <cell r="B33" t="str">
            <v>S&amp;P SENSEX</v>
          </cell>
        </row>
        <row r="34">
          <cell r="A34" t="str">
            <v>VTBR.MM</v>
          </cell>
          <cell r="B34" t="str">
            <v>ВТБ</v>
          </cell>
        </row>
        <row r="35">
          <cell r="A35" t="str">
            <v>GAZP.MM</v>
          </cell>
          <cell r="B35" t="str">
            <v>Газпром</v>
          </cell>
        </row>
        <row r="36">
          <cell r="A36" t="str">
            <v>SIBN.MM</v>
          </cell>
          <cell r="B36" t="str">
            <v>Газпром neft</v>
          </cell>
        </row>
        <row r="37">
          <cell r="A37" t="str">
            <v>GMKN.MM</v>
          </cell>
          <cell r="B37" t="str">
            <v>ГМК Норникель</v>
          </cell>
        </row>
        <row r="38">
          <cell r="A38" t="str">
            <v>LKOH.MM</v>
          </cell>
          <cell r="B38" t="str">
            <v>Лукойл</v>
          </cell>
        </row>
        <row r="39">
          <cell r="A39" t="str">
            <v>NLMK.MM</v>
          </cell>
          <cell r="B39" t="str">
            <v>НЛМК</v>
          </cell>
        </row>
        <row r="40">
          <cell r="A40" t="str">
            <v>MAGN.MM</v>
          </cell>
          <cell r="B40" t="str">
            <v>ММК</v>
          </cell>
        </row>
        <row r="41">
          <cell r="A41" t="str">
            <v>MTLR.MM</v>
          </cell>
          <cell r="B41" t="str">
            <v>Мечел</v>
          </cell>
        </row>
        <row r="42">
          <cell r="A42" t="str">
            <v>MFON.MM</v>
          </cell>
          <cell r="B42" t="str">
            <v>Мегафон</v>
          </cell>
        </row>
        <row r="43">
          <cell r="A43" t="str">
            <v>ROSN.MM</v>
          </cell>
          <cell r="B43" t="str">
            <v>Роснефть</v>
          </cell>
        </row>
        <row r="44">
          <cell r="A44" t="str">
            <v>RTKM.MM</v>
          </cell>
          <cell r="B44" t="str">
            <v>Ростелеком</v>
          </cell>
        </row>
        <row r="45">
          <cell r="A45" t="str">
            <v>SNGS.MM</v>
          </cell>
          <cell r="B45" t="str">
            <v>Сургутнефтегаз</v>
          </cell>
        </row>
        <row r="46">
          <cell r="A46" t="str">
            <v>TATN.MM</v>
          </cell>
          <cell r="B46" t="str">
            <v>Татнефть</v>
          </cell>
        </row>
        <row r="47">
          <cell r="A47" t="str">
            <v>HYDR.MM</v>
          </cell>
          <cell r="B47" t="str">
            <v>РусГидро</v>
          </cell>
          <cell r="C47" t="str">
            <v>RusHydro/d</v>
          </cell>
        </row>
        <row r="48">
          <cell r="A48" t="str">
            <v>NVTK.MM</v>
          </cell>
          <cell r="B48" t="str">
            <v>Новатэк</v>
          </cell>
          <cell r="C48" t="str">
            <v>NOVATEK/d</v>
          </cell>
        </row>
        <row r="49">
          <cell r="A49" t="str">
            <v>CHMF.MM</v>
          </cell>
          <cell r="B49" t="str">
            <v>Северсталь</v>
          </cell>
          <cell r="C49" t="str">
            <v>Severstal/d</v>
          </cell>
        </row>
        <row r="50">
          <cell r="A50" t="str">
            <v>URKA.MM</v>
          </cell>
          <cell r="B50" t="str">
            <v>Уралкалий</v>
          </cell>
          <cell r="C50" t="str">
            <v>Uralkaliy/d</v>
          </cell>
        </row>
        <row r="51">
          <cell r="A51" t="str">
            <v>IRAO.MM</v>
          </cell>
          <cell r="B51" t="str">
            <v>Inter RAO/d</v>
          </cell>
          <cell r="C51" t="str">
            <v>Inter RAO/d</v>
          </cell>
        </row>
        <row r="52">
          <cell r="A52" t="str">
            <v>FEES.MM</v>
          </cell>
          <cell r="B52" t="str">
            <v>ФСК ЕЭС</v>
          </cell>
          <cell r="C52" t="str">
            <v>FSK EES/d</v>
          </cell>
        </row>
        <row r="53">
          <cell r="A53" t="str">
            <v>SBER.MM</v>
          </cell>
          <cell r="B53" t="str">
            <v>Сбербанк, ао</v>
          </cell>
          <cell r="C53" t="str">
            <v>SBERBANK/d</v>
          </cell>
        </row>
        <row r="54">
          <cell r="A54" t="str">
            <v>SBER_p.MM</v>
          </cell>
          <cell r="B54" t="str">
            <v>Сбербанк, ап</v>
          </cell>
          <cell r="C54" t="str">
            <v>SBERBANK P/d</v>
          </cell>
        </row>
        <row r="55">
          <cell r="A55" t="str">
            <v>VTBRq.L</v>
          </cell>
          <cell r="B55" t="str">
            <v>ВТБ Банк</v>
          </cell>
          <cell r="C55" t="str">
            <v>JSC VTB BANK/d</v>
          </cell>
        </row>
        <row r="56">
          <cell r="A56" t="str">
            <v>GAZPq.L</v>
          </cell>
          <cell r="B56" t="str">
            <v>Газпром</v>
          </cell>
          <cell r="C56" t="str">
            <v>GAZPROM ADS 1/d</v>
          </cell>
        </row>
        <row r="57">
          <cell r="A57" t="str">
            <v>SIBNq.L</v>
          </cell>
          <cell r="B57" t="str">
            <v>Газпром NEFT</v>
          </cell>
          <cell r="C57" t="str">
            <v>GAZPROM NEFT/d</v>
          </cell>
        </row>
        <row r="58">
          <cell r="A58" t="str">
            <v>NKELyq.L</v>
          </cell>
          <cell r="B58" t="str">
            <v>MMC NORIL NICK</v>
          </cell>
          <cell r="C58" t="str">
            <v>MMC NORIL NICK/d</v>
          </cell>
        </row>
        <row r="59">
          <cell r="A59" t="str">
            <v>LKOHyq.L</v>
          </cell>
          <cell r="B59" t="str">
            <v>Лукойл</v>
          </cell>
          <cell r="C59" t="str">
            <v>LUKOIL/d</v>
          </cell>
        </row>
        <row r="60">
          <cell r="A60" t="str">
            <v>NLMKq.L</v>
          </cell>
          <cell r="B60" t="str">
            <v>NOVOLIPETSK</v>
          </cell>
          <cell r="C60" t="str">
            <v>NOVOLIPETSK/d</v>
          </cell>
        </row>
        <row r="61">
          <cell r="A61" t="str">
            <v>MAGNq.L</v>
          </cell>
          <cell r="B61" t="str">
            <v>PJSC MAGNI.S/d</v>
          </cell>
          <cell r="C61" t="str">
            <v>PJSC MAGNI.S/d</v>
          </cell>
        </row>
        <row r="62">
          <cell r="A62" t="str">
            <v>MTL</v>
          </cell>
          <cell r="B62" t="str">
            <v>Мечел PAO</v>
          </cell>
          <cell r="C62" t="str">
            <v>MECHEL PAO/d</v>
          </cell>
        </row>
        <row r="63">
          <cell r="A63" t="str">
            <v>MFONq.L</v>
          </cell>
          <cell r="B63" t="str">
            <v>Мегафон</v>
          </cell>
          <cell r="C63" t="str">
            <v>MEGAFON S/d</v>
          </cell>
        </row>
        <row r="64">
          <cell r="A64" t="str">
            <v>ROSNq.L</v>
          </cell>
          <cell r="B64" t="str">
            <v>Роснефть</v>
          </cell>
          <cell r="C64" t="str">
            <v>ROSNEFT GDR/d</v>
          </cell>
        </row>
        <row r="65">
          <cell r="A65" t="str">
            <v>ROSyq.L</v>
          </cell>
          <cell r="B65" t="str">
            <v>Ростелеком</v>
          </cell>
          <cell r="C65" t="str">
            <v>ROSTELEKOM/d</v>
          </cell>
        </row>
        <row r="66">
          <cell r="A66" t="str">
            <v>SNGSyq.L</v>
          </cell>
          <cell r="B66" t="str">
            <v>Сургутнефтегаз</v>
          </cell>
          <cell r="C66" t="str">
            <v>SURGUTNEFTEGAZ/d</v>
          </cell>
        </row>
        <row r="67">
          <cell r="A67" t="str">
            <v>TATNxq.L</v>
          </cell>
          <cell r="B67" t="str">
            <v>Татнефть</v>
          </cell>
          <cell r="C67" t="str">
            <v>TATNEFT ADR/d</v>
          </cell>
        </row>
        <row r="68">
          <cell r="A68" t="str">
            <v>HYDRq.L</v>
          </cell>
          <cell r="B68" t="str">
            <v>PJSC RUS</v>
          </cell>
          <cell r="C68" t="str">
            <v>PJSC RUS/d</v>
          </cell>
        </row>
        <row r="69">
          <cell r="A69" t="str">
            <v>NVTKq.L</v>
          </cell>
          <cell r="B69" t="str">
            <v>Новатэк GDR</v>
          </cell>
          <cell r="C69" t="str">
            <v>NOVATEK GDR/d</v>
          </cell>
        </row>
        <row r="70">
          <cell r="A70" t="str">
            <v>POLYP.L</v>
          </cell>
          <cell r="B70" t="str">
            <v>Полиметал INT</v>
          </cell>
          <cell r="C70" t="str">
            <v>POLYMETAL INT/d</v>
          </cell>
        </row>
        <row r="71">
          <cell r="A71" t="str">
            <v>SVSTq.L</v>
          </cell>
          <cell r="B71" t="str">
            <v>PJSC SEV. REGS</v>
          </cell>
          <cell r="C71" t="str">
            <v>PJSC SEV. REGS/d</v>
          </cell>
        </row>
        <row r="72">
          <cell r="A72" t="str">
            <v>SBNCyq.L</v>
          </cell>
          <cell r="B72" t="str">
            <v>Сбербанк RUS</v>
          </cell>
          <cell r="C72" t="str">
            <v>SBERBANK RUS/d</v>
          </cell>
        </row>
        <row r="73">
          <cell r="A73" t="str">
            <v>KZ112070966=</v>
          </cell>
          <cell r="B73" t="str">
            <v>Казахстан 2024</v>
          </cell>
          <cell r="C73" t="str">
            <v>KAGV   3.875 10/14/24 MTN</v>
          </cell>
        </row>
        <row r="74">
          <cell r="A74" t="str">
            <v>KZ126305451=</v>
          </cell>
          <cell r="B74" t="str">
            <v>Казахстан 2025</v>
          </cell>
          <cell r="C74" t="str">
            <v>KAGV   5.125 07/21/25 MTN</v>
          </cell>
        </row>
        <row r="75">
          <cell r="A75" t="str">
            <v>KZ112070982=</v>
          </cell>
          <cell r="B75" t="str">
            <v>Казахстан 2044</v>
          </cell>
          <cell r="C75" t="str">
            <v>KAGV   4.875 10/14/44 MTN</v>
          </cell>
        </row>
        <row r="76">
          <cell r="A76" t="str">
            <v>KZ126313985=</v>
          </cell>
          <cell r="B76" t="str">
            <v>Казахстан 2045</v>
          </cell>
          <cell r="C76" t="str">
            <v>KAGV   6.500 07/21/45 MTN</v>
          </cell>
        </row>
        <row r="77">
          <cell r="A77" t="str">
            <v>KZ022074377=</v>
          </cell>
          <cell r="B77" t="str">
            <v>БРК 2020</v>
          </cell>
          <cell r="C77" t="str">
            <v>BATRK  6.500 06/03/20 MTN</v>
          </cell>
        </row>
        <row r="78">
          <cell r="A78" t="str">
            <v>KZ086058243=</v>
          </cell>
          <cell r="B78" t="str">
            <v>БРК 2022</v>
          </cell>
          <cell r="C78" t="str">
            <v>BATRK  4.125 12/10/22 MTN</v>
          </cell>
        </row>
        <row r="79">
          <cell r="A79" t="str">
            <v>KZ024816010=</v>
          </cell>
          <cell r="B79" t="str">
            <v>БРК 2026</v>
          </cell>
          <cell r="C79" t="str">
            <v>BATRK  6.000 03/23/26 MTN</v>
          </cell>
        </row>
        <row r="80">
          <cell r="A80" t="str">
            <v>KZ037364100=</v>
          </cell>
          <cell r="B80" t="str">
            <v>КМГ 2018</v>
          </cell>
          <cell r="C80" t="str">
            <v>KMGZ   9.125 07/02/18 MTN</v>
          </cell>
        </row>
        <row r="81">
          <cell r="A81" t="str">
            <v>KZ050652785=</v>
          </cell>
          <cell r="B81" t="str">
            <v>КМГ 2020</v>
          </cell>
          <cell r="C81" t="str">
            <v>KMGZ   7.000 05/05/20 MTN</v>
          </cell>
        </row>
        <row r="82">
          <cell r="A82" t="str">
            <v>KZ055688575=</v>
          </cell>
          <cell r="B82" t="str">
            <v>КМГ 2021</v>
          </cell>
          <cell r="C82" t="str">
            <v>KMGZ   6.375 04/09/21 MTN</v>
          </cell>
        </row>
        <row r="83">
          <cell r="A83" t="str">
            <v>KZ092501507=</v>
          </cell>
          <cell r="B83" t="str">
            <v>КМГ 2023</v>
          </cell>
          <cell r="C83" t="str">
            <v>KMGZ   4.400 04/30/23 MTN</v>
          </cell>
        </row>
        <row r="84">
          <cell r="A84" t="str">
            <v>KZ113216603=</v>
          </cell>
          <cell r="B84" t="str">
            <v>КМГ 2025</v>
          </cell>
          <cell r="C84" t="str">
            <v>KMGZ   4.875 05/07/25</v>
          </cell>
        </row>
        <row r="85">
          <cell r="A85" t="str">
            <v>KZ113454415=</v>
          </cell>
          <cell r="B85" t="str">
            <v>КМГ 2044</v>
          </cell>
          <cell r="C85" t="str">
            <v>KMGZ   6.000 11/07/44</v>
          </cell>
        </row>
        <row r="86">
          <cell r="A86" t="str">
            <v>VN093460901=</v>
          </cell>
          <cell r="B86" t="str">
            <v>КазАгро 2023</v>
          </cell>
          <cell r="C86" t="str">
            <v>KAGRO  4.625 05/24/23 MTN</v>
          </cell>
        </row>
        <row r="87">
          <cell r="A87" t="str">
            <v>CH24619803=</v>
          </cell>
          <cell r="B87" t="str">
            <v>КТЖ 2019</v>
          </cell>
          <cell r="C87" t="str">
            <v>SMRKA  2.590 06/20/19</v>
          </cell>
        </row>
        <row r="88">
          <cell r="A88" t="str">
            <v>CH24619905=</v>
          </cell>
          <cell r="B88" t="str">
            <v>КТЖ 2022</v>
          </cell>
          <cell r="C88" t="str">
            <v>SMRKA  3.638 06/20/22</v>
          </cell>
        </row>
        <row r="89">
          <cell r="A89" t="str">
            <v>KZ079965863=</v>
          </cell>
          <cell r="B89" t="str">
            <v>КТЖ 2042</v>
          </cell>
          <cell r="C89" t="str">
            <v>SMRKA  6.950 07/10/42</v>
          </cell>
        </row>
        <row r="90">
          <cell r="A90" t="str">
            <v>34955XAA9=</v>
          </cell>
          <cell r="B90" t="str">
            <v>Фортебанк 2022</v>
          </cell>
          <cell r="C90" t="str">
            <v>ASBNX 14.000 06/30/22</v>
          </cell>
        </row>
        <row r="91">
          <cell r="A91" t="str">
            <v>US115377272=</v>
          </cell>
          <cell r="B91" t="str">
            <v>Фортебанк 2024</v>
          </cell>
          <cell r="C91" t="str">
            <v>ASBNX 11.750 12/15/24</v>
          </cell>
        </row>
        <row r="92">
          <cell r="A92" t="str">
            <v>KZ062551615=</v>
          </cell>
          <cell r="B92" t="str">
            <v>Казкоммерцбанк 2018</v>
          </cell>
          <cell r="C92" t="str">
            <v>KKGB   8.500 05/11/18</v>
          </cell>
        </row>
        <row r="93">
          <cell r="A93" t="str">
            <v>KZ086747812=</v>
          </cell>
          <cell r="B93" t="str">
            <v>Казкоммерцбанк 2018</v>
          </cell>
          <cell r="C93" t="str">
            <v>KKGB   5.500 12/21/22 '18</v>
          </cell>
        </row>
        <row r="94">
          <cell r="A94" t="str">
            <v>KZ024558690=</v>
          </cell>
          <cell r="B94" t="str">
            <v>Банк Центркредит, бессрочные</v>
          </cell>
          <cell r="C94" t="str">
            <v>CCBN   8.045 Perp     FRN</v>
          </cell>
        </row>
        <row r="95">
          <cell r="A95" t="str">
            <v>KZ027461824=</v>
          </cell>
          <cell r="B95" t="str">
            <v>АТФ Банк, бессрочные</v>
          </cell>
          <cell r="C95" t="str">
            <v>ATFB   8.932 Perp     '18 FRN</v>
          </cell>
        </row>
        <row r="96">
          <cell r="A96" t="str">
            <v>KZ058379697=</v>
          </cell>
          <cell r="B96" t="str">
            <v>Халык Банк 2021</v>
          </cell>
          <cell r="C96" t="str">
            <v>HSBK   7.250 01/28/21</v>
          </cell>
        </row>
        <row r="97">
          <cell r="A97" t="str">
            <v>KZ091829215=</v>
          </cell>
          <cell r="B97" t="str">
            <v>Исткомтранс 2018</v>
          </cell>
          <cell r="C97" t="str">
            <v>EASTC  7.750 04/22/18</v>
          </cell>
        </row>
        <row r="98">
          <cell r="A98" t="str">
            <v>RU008937524=</v>
          </cell>
          <cell r="B98" t="str">
            <v xml:space="preserve">РФ </v>
          </cell>
          <cell r="C98" t="str">
            <v>RUGV  11.000 07/24/18</v>
          </cell>
        </row>
        <row r="99">
          <cell r="A99" t="str">
            <v>RU097172137=</v>
          </cell>
          <cell r="B99" t="str">
            <v xml:space="preserve">РФ </v>
          </cell>
          <cell r="C99" t="str">
            <v>RUGV   3.500 01/16/19</v>
          </cell>
        </row>
        <row r="100">
          <cell r="A100" t="str">
            <v>RU050495434=</v>
          </cell>
          <cell r="B100" t="str">
            <v xml:space="preserve">РФ </v>
          </cell>
          <cell r="C100" t="str">
            <v>RUGV   5.000 04/29/20</v>
          </cell>
        </row>
        <row r="101">
          <cell r="A101" t="str">
            <v>RU097172234=</v>
          </cell>
          <cell r="B101" t="str">
            <v xml:space="preserve">РФ </v>
          </cell>
          <cell r="C101" t="str">
            <v>RUGV   3.625 09/16/20</v>
          </cell>
        </row>
        <row r="102">
          <cell r="A102" t="str">
            <v>RU076747245=</v>
          </cell>
          <cell r="B102" t="str">
            <v xml:space="preserve">РФ </v>
          </cell>
          <cell r="C102" t="str">
            <v>RUGV   4.500 04/04/22</v>
          </cell>
        </row>
        <row r="103">
          <cell r="A103" t="str">
            <v>RU097172145=</v>
          </cell>
          <cell r="B103" t="str">
            <v xml:space="preserve">РФ </v>
          </cell>
          <cell r="C103" t="str">
            <v>RUGV   4.875 09/16/23</v>
          </cell>
        </row>
        <row r="104">
          <cell r="A104" t="str">
            <v>RU008854319=</v>
          </cell>
          <cell r="B104" t="str">
            <v>РФ PUT</v>
          </cell>
          <cell r="C104" t="str">
            <v>RUGV  12.750 06/24/28 PUT</v>
          </cell>
        </row>
        <row r="105">
          <cell r="A105" t="str">
            <v>RU011428878=</v>
          </cell>
          <cell r="B105" t="str">
            <v xml:space="preserve">РФ </v>
          </cell>
          <cell r="C105" t="str">
            <v>RUGV   7.500 03/31/30</v>
          </cell>
        </row>
        <row r="106">
          <cell r="A106" t="str">
            <v>RU076747385=</v>
          </cell>
          <cell r="B106" t="str">
            <v xml:space="preserve">РФ </v>
          </cell>
          <cell r="C106" t="str">
            <v>RUGV   5.625 04/04/42</v>
          </cell>
        </row>
        <row r="107">
          <cell r="A107" t="str">
            <v>RU097172196=</v>
          </cell>
          <cell r="B107" t="str">
            <v xml:space="preserve">РФ </v>
          </cell>
          <cell r="C107" t="str">
            <v>RUGV   5.875 09/16/43</v>
          </cell>
        </row>
        <row r="108">
          <cell r="A108" t="str">
            <v>RU091958198=</v>
          </cell>
          <cell r="B108" t="str">
            <v xml:space="preserve">RZD CAPITAL PLC </v>
          </cell>
          <cell r="C108" t="str">
            <v>RZDCP  3.374 05/20/21</v>
          </cell>
        </row>
        <row r="109">
          <cell r="A109" t="str">
            <v>RU076422001=</v>
          </cell>
          <cell r="B109" t="str">
            <v xml:space="preserve">RZD CAPITAL PLC </v>
          </cell>
          <cell r="C109" t="str">
            <v>RZDCP  5.700 04/05/22</v>
          </cell>
        </row>
        <row r="110">
          <cell r="A110" t="str">
            <v>RU052461081=</v>
          </cell>
          <cell r="B110" t="str">
            <v xml:space="preserve">VEB FINANCE PLC </v>
          </cell>
          <cell r="C110" t="str">
            <v>VEFNC  6.902 07/09/20 MTN</v>
          </cell>
        </row>
        <row r="111">
          <cell r="A111" t="str">
            <v>RU089321239=</v>
          </cell>
          <cell r="B111" t="str">
            <v xml:space="preserve">VEB FINANCE PLC </v>
          </cell>
          <cell r="C111" t="str">
            <v>VEFNC  4.032 02/21/23 MTN</v>
          </cell>
        </row>
        <row r="112">
          <cell r="A112" t="str">
            <v>RU042486094=</v>
          </cell>
          <cell r="B112" t="str">
            <v>Газ Капитал  PUT</v>
          </cell>
          <cell r="C112" t="str">
            <v>GAZP   9.250 04/23/19 MTN PUT</v>
          </cell>
        </row>
        <row r="113">
          <cell r="A113" t="str">
            <v>RU080557035=</v>
          </cell>
          <cell r="B113" t="str">
            <v xml:space="preserve">Газ Капитал </v>
          </cell>
          <cell r="C113" t="str">
            <v>GAZP   4.950 07/19/22 MTN</v>
          </cell>
        </row>
        <row r="114">
          <cell r="A114" t="str">
            <v>RU088573692=</v>
          </cell>
          <cell r="B114" t="str">
            <v xml:space="preserve">Газ Капитал </v>
          </cell>
          <cell r="C114" t="str">
            <v>GAZP   4.950 02/06/28 MTN</v>
          </cell>
        </row>
        <row r="115">
          <cell r="A115" t="str">
            <v>RU019175472=</v>
          </cell>
          <cell r="B115" t="str">
            <v>Газ Капитал PUT</v>
          </cell>
          <cell r="C115" t="str">
            <v>GAZP   8.625 04/28/34 MTN PUT</v>
          </cell>
        </row>
        <row r="116">
          <cell r="A116" t="str">
            <v>RU031652413=</v>
          </cell>
          <cell r="B116" t="str">
            <v xml:space="preserve">Газ Капитал  </v>
          </cell>
          <cell r="C116" t="str">
            <v>GAZP   7.288 08/16/37 MTN</v>
          </cell>
        </row>
        <row r="117">
          <cell r="A117" t="str">
            <v>RU091950456=</v>
          </cell>
          <cell r="B117" t="str">
            <v xml:space="preserve">Лукойл   </v>
          </cell>
          <cell r="C117" t="str">
            <v>LKOH   4.563 04/24/23</v>
          </cell>
        </row>
        <row r="118">
          <cell r="A118" t="str">
            <v>RU086438372=</v>
          </cell>
          <cell r="B118" t="str">
            <v xml:space="preserve">Новатэк </v>
          </cell>
          <cell r="C118" t="str">
            <v>NOVFI  4.422 12/13/22</v>
          </cell>
        </row>
        <row r="119">
          <cell r="A119" t="str">
            <v>RU086198118=</v>
          </cell>
          <cell r="B119" t="str">
            <v xml:space="preserve">Роснефть </v>
          </cell>
          <cell r="C119" t="str">
            <v>ROSNI  4.199 03/06/22 MTN</v>
          </cell>
        </row>
        <row r="120">
          <cell r="A120" t="str">
            <v>RU083019271=</v>
          </cell>
          <cell r="B120" t="str">
            <v xml:space="preserve">GPN CAPITAL SA  </v>
          </cell>
          <cell r="C120" t="str">
            <v>STGPN  4.375 09/19/22 MTN</v>
          </cell>
        </row>
        <row r="121">
          <cell r="A121" t="str">
            <v>RU062069520=</v>
          </cell>
          <cell r="B121" t="str">
            <v xml:space="preserve">Альфа Банк </v>
          </cell>
          <cell r="C121" t="str">
            <v>ALFAB  7.750 04/28/21</v>
          </cell>
        </row>
        <row r="122">
          <cell r="A122" t="str">
            <v>RU097532087=</v>
          </cell>
          <cell r="B122" t="str">
            <v>GPB EUROBOND FINANCE PLC23</v>
          </cell>
          <cell r="C122" t="str">
            <v>GERFN  7.496 12/28/23 '18 MTN</v>
          </cell>
        </row>
        <row r="123">
          <cell r="A123" t="str">
            <v>RU084813770=</v>
          </cell>
          <cell r="B123" t="str">
            <v xml:space="preserve">GPB EUROBOND FINANCE PLC18 </v>
          </cell>
          <cell r="C123" t="str">
            <v>GERFN  7.875 Perp     '18 MTN</v>
          </cell>
        </row>
        <row r="124">
          <cell r="A124" t="str">
            <v>RU084853097=</v>
          </cell>
          <cell r="B124" t="str">
            <v xml:space="preserve">STSBC  </v>
          </cell>
          <cell r="C124" t="str">
            <v>STSBC  5.125 10/29/22 MTN</v>
          </cell>
        </row>
        <row r="125">
          <cell r="A125" t="str">
            <v>RU093531124=</v>
          </cell>
          <cell r="B125" t="str">
            <v xml:space="preserve">STSBC  </v>
          </cell>
          <cell r="C125" t="str">
            <v>STSBC  5.250 05/23/23 MTN</v>
          </cell>
        </row>
        <row r="126">
          <cell r="A126" t="str">
            <v>RU084207853=</v>
          </cell>
          <cell r="B126" t="str">
            <v xml:space="preserve">STTVB </v>
          </cell>
          <cell r="C126" t="str">
            <v>STTVB  6.950 10/17/22</v>
          </cell>
        </row>
        <row r="127">
          <cell r="A127" t="str">
            <v>RU081059683=</v>
          </cell>
          <cell r="B127" t="str">
            <v xml:space="preserve">ВТБ Банк 22 </v>
          </cell>
          <cell r="C127" t="str">
            <v>VTBR   9.500 Perp     '22 FRN</v>
          </cell>
        </row>
        <row r="128">
          <cell r="A128" t="str">
            <v>RU084665266=</v>
          </cell>
          <cell r="B128" t="str">
            <v xml:space="preserve">Евразия 18 </v>
          </cell>
          <cell r="C128" t="str">
            <v>ERCAP  9.375 04/24/20 '18 FRN</v>
          </cell>
        </row>
        <row r="129">
          <cell r="A129" t="str">
            <v>RU078324287=</v>
          </cell>
          <cell r="B129" t="str">
            <v xml:space="preserve">SIINF  </v>
          </cell>
          <cell r="C129" t="str">
            <v>SIINF  6.950 05/17/19</v>
          </cell>
        </row>
        <row r="130">
          <cell r="A130" t="str">
            <v>RU092133150=</v>
          </cell>
          <cell r="B130" t="str">
            <v xml:space="preserve">BDLLT </v>
          </cell>
          <cell r="C130" t="str">
            <v>BDLLT  5.000 05/30/23</v>
          </cell>
        </row>
        <row r="131">
          <cell r="A131" t="str">
            <v>RU064318322=</v>
          </cell>
          <cell r="B131" t="str">
            <v xml:space="preserve">VON  </v>
          </cell>
          <cell r="C131" t="str">
            <v>VON    7.504 03/01/22</v>
          </cell>
        </row>
        <row r="132">
          <cell r="A132" t="str">
            <v>RU088940172=</v>
          </cell>
          <cell r="B132" t="str">
            <v xml:space="preserve">VON </v>
          </cell>
          <cell r="C132" t="str">
            <v>VON    5.950 02/13/23</v>
          </cell>
        </row>
        <row r="133">
          <cell r="A133" t="str">
            <v>RU092288331=</v>
          </cell>
          <cell r="B133" t="str">
            <v xml:space="preserve">Уралкали </v>
          </cell>
          <cell r="C133" t="str">
            <v>UKFIN  3.723 04/30/18</v>
          </cell>
        </row>
        <row r="134">
          <cell r="A134" t="str">
            <v>RU086343916=</v>
          </cell>
          <cell r="B134" t="str">
            <v xml:space="preserve">FDGRF </v>
          </cell>
          <cell r="C134" t="str">
            <v>FDGRF  8.446 03/13/19 MTN</v>
          </cell>
        </row>
        <row r="135">
          <cell r="A135" t="str">
            <v>RU080863861=</v>
          </cell>
          <cell r="B135" t="str">
            <v xml:space="preserve">EVRE  </v>
          </cell>
          <cell r="C135" t="str">
            <v>EVRE   6.500 04/22/20</v>
          </cell>
        </row>
        <row r="136">
          <cell r="A136" t="str">
            <v>RU092213471=</v>
          </cell>
          <cell r="B136" t="str">
            <v xml:space="preserve">MMCFN  </v>
          </cell>
          <cell r="C136" t="str">
            <v>MMCFN  4.375 04/30/18</v>
          </cell>
        </row>
        <row r="137">
          <cell r="A137" t="str">
            <v>RU092230171=</v>
          </cell>
          <cell r="B137" t="str">
            <v xml:space="preserve">POLYUS PAO </v>
          </cell>
          <cell r="C137" t="str">
            <v>PLZL   5.625 04/29/20</v>
          </cell>
        </row>
        <row r="138">
          <cell r="A138" t="str">
            <v>RU084167100=</v>
          </cell>
          <cell r="B138" t="str">
            <v xml:space="preserve">STEEL CAPITAL SA </v>
          </cell>
          <cell r="C138" t="str">
            <v>SGEEL  5.900 10/17/22 MTN</v>
          </cell>
        </row>
        <row r="139">
          <cell r="A139" t="str">
            <v>RU086343916=</v>
          </cell>
          <cell r="B139" t="str">
            <v xml:space="preserve">FIDESSA GROUP PLC  </v>
          </cell>
          <cell r="C139" t="str">
            <v>FDGRF  8.446 03/13/19 MTN</v>
          </cell>
        </row>
        <row r="140">
          <cell r="A140" t="str">
            <v>RU080058225=</v>
          </cell>
          <cell r="B140" t="str">
            <v xml:space="preserve">GPB EUROBOND FINANCE PLC24 </v>
          </cell>
          <cell r="C140" t="str">
            <v>GERFN  8.750 06/29/24 MTN</v>
          </cell>
        </row>
        <row r="141">
          <cell r="A141" t="str">
            <v>LCOc1</v>
          </cell>
          <cell r="B141" t="str">
            <v>Brent</v>
          </cell>
          <cell r="C141" t="str">
            <v>BRENT CRUDE JU/d</v>
          </cell>
          <cell r="D141" t="e">
            <v>#NAME?</v>
          </cell>
          <cell r="E141" t="str">
            <v xml:space="preserve"> BBL </v>
          </cell>
        </row>
        <row r="142">
          <cell r="A142" t="str">
            <v>CLc1</v>
          </cell>
          <cell r="B142" t="str">
            <v>WTI</v>
          </cell>
          <cell r="C142" t="str">
            <v>LIGHT CRUDE MA/d</v>
          </cell>
          <cell r="D142" t="e">
            <v>#NAME?</v>
          </cell>
          <cell r="E142" t="str">
            <v xml:space="preserve"> BBL </v>
          </cell>
        </row>
        <row r="143">
          <cell r="A143" t="str">
            <v>GCc1</v>
          </cell>
          <cell r="B143" t="str">
            <v>Золото</v>
          </cell>
          <cell r="C143" t="str">
            <v>100 OZ GOLD AP/d</v>
          </cell>
          <cell r="D143" t="e">
            <v>#NAME?</v>
          </cell>
          <cell r="E143" t="str">
            <v xml:space="preserve"> OZS </v>
          </cell>
        </row>
        <row r="144">
          <cell r="A144" t="str">
            <v>SIc1</v>
          </cell>
          <cell r="B144" t="str">
            <v>Серебро</v>
          </cell>
          <cell r="C144" t="str">
            <v>SILVER 5000 AP/d</v>
          </cell>
          <cell r="D144" t="e">
            <v>#NAME?</v>
          </cell>
          <cell r="E144" t="str">
            <v xml:space="preserve"> OZS </v>
          </cell>
        </row>
        <row r="145">
          <cell r="A145" t="str">
            <v>NGc1</v>
          </cell>
          <cell r="B145" t="str">
            <v>NAT GAS MAY18/d</v>
          </cell>
          <cell r="C145" t="str">
            <v>NAT GAS MAY18/d</v>
          </cell>
          <cell r="D145" t="e">
            <v>#NAME?</v>
          </cell>
          <cell r="E145" t="str">
            <v>MMBTU</v>
          </cell>
        </row>
        <row r="146">
          <cell r="A146" t="str">
            <v>HGc1</v>
          </cell>
          <cell r="B146" t="str">
            <v>HG COPPER APR8/d</v>
          </cell>
          <cell r="C146" t="str">
            <v>HG COPPER APR8/d</v>
          </cell>
          <cell r="D146" t="e">
            <v>#NAME?</v>
          </cell>
          <cell r="E146" t="str">
            <v xml:space="preserve"> LBS </v>
          </cell>
        </row>
        <row r="147">
          <cell r="A147" t="str">
            <v>UXXc1</v>
          </cell>
          <cell r="B147" t="str">
            <v>Уран</v>
          </cell>
          <cell r="C147" t="str">
            <v>URANIUM SWP AP/d</v>
          </cell>
          <cell r="D147" t="e">
            <v>#NAME?</v>
          </cell>
          <cell r="E147" t="str">
            <v xml:space="preserve"> LBS </v>
          </cell>
        </row>
        <row r="148">
          <cell r="A148" t="str">
            <v>XPT=</v>
          </cell>
          <cell r="B148" t="str">
            <v>Платина</v>
          </cell>
          <cell r="C148" t="str">
            <v>PLATINUM</v>
          </cell>
          <cell r="D148" t="e">
            <v>#NAME?</v>
          </cell>
          <cell r="E148" t="str">
            <v xml:space="preserve"> OZS </v>
          </cell>
        </row>
        <row r="149">
          <cell r="A149" t="str">
            <v>Wc1</v>
          </cell>
          <cell r="B149" t="str">
            <v>WHEAT SRW MAY8/d</v>
          </cell>
          <cell r="C149" t="str">
            <v>WHEAT SRW MAY8/d</v>
          </cell>
          <cell r="D149" t="e">
            <v>#NAME?</v>
          </cell>
          <cell r="E149" t="str">
            <v xml:space="preserve"> BSH </v>
          </cell>
        </row>
        <row r="150">
          <cell r="A150" t="str">
            <v>SBc1</v>
          </cell>
          <cell r="B150" t="str">
            <v>ICE SUG11 MAY8/d</v>
          </cell>
          <cell r="C150" t="str">
            <v>ICE SUG11 MAY8/d</v>
          </cell>
          <cell r="D150" t="e">
            <v>#NAME?</v>
          </cell>
          <cell r="E150" t="str">
            <v xml:space="preserve"> LBS </v>
          </cell>
        </row>
        <row r="151">
          <cell r="A151" t="str">
            <v>XPD=</v>
          </cell>
          <cell r="B151" t="str">
            <v>Палладий</v>
          </cell>
          <cell r="D151" t="e">
            <v>#NAME?</v>
          </cell>
          <cell r="E151" t="str">
            <v xml:space="preserve"> OZS </v>
          </cell>
        </row>
        <row r="152">
          <cell r="A152" t="str">
            <v>Cc1</v>
          </cell>
          <cell r="B152" t="str">
            <v>Кукуруза</v>
          </cell>
          <cell r="D152" t="e">
            <v>#NAME?</v>
          </cell>
          <cell r="E152" t="str">
            <v xml:space="preserve"> BSH </v>
          </cell>
        </row>
        <row r="153">
          <cell r="A153" t="str">
            <v>LSUc1</v>
          </cell>
          <cell r="B153" t="str">
            <v>Сахар</v>
          </cell>
          <cell r="D153" t="e">
            <v>#NAME?</v>
          </cell>
          <cell r="E153" t="str">
            <v>TONNE</v>
          </cell>
        </row>
        <row r="154">
          <cell r="A154" t="str">
            <v>Sc1</v>
          </cell>
          <cell r="B154" t="str">
            <v>Соя</v>
          </cell>
          <cell r="D154" t="e">
            <v>#NAME?</v>
          </cell>
          <cell r="E154" t="str">
            <v xml:space="preserve"> BSH </v>
          </cell>
        </row>
        <row r="155">
          <cell r="A155" t="str">
            <v>LAHCASH</v>
          </cell>
          <cell r="B155" t="str">
            <v>Алюминий</v>
          </cell>
          <cell r="D155" t="str">
            <v>USD</v>
          </cell>
          <cell r="E155" t="str">
            <v>TONNE</v>
          </cell>
        </row>
        <row r="156">
          <cell r="A156" t="str">
            <v>LNICASH</v>
          </cell>
          <cell r="B156" t="str">
            <v>Никель</v>
          </cell>
          <cell r="D156" t="str">
            <v>USD</v>
          </cell>
          <cell r="E156" t="str">
            <v>TONNE</v>
          </cell>
        </row>
        <row r="157">
          <cell r="A157" t="str">
            <v>LZZCASH</v>
          </cell>
          <cell r="B157" t="str">
            <v>Цинк</v>
          </cell>
          <cell r="D157" t="str">
            <v>USD</v>
          </cell>
          <cell r="E157" t="str">
            <v>TONNE</v>
          </cell>
        </row>
        <row r="158">
          <cell r="A158" t="str">
            <v>LCPCASH</v>
          </cell>
          <cell r="B158" t="str">
            <v>Медь</v>
          </cell>
          <cell r="D158" t="str">
            <v>USD</v>
          </cell>
          <cell r="E158" t="str">
            <v>TONNE</v>
          </cell>
        </row>
        <row r="159">
          <cell r="A159" t="str">
            <v>COTRUR2</v>
          </cell>
          <cell r="B159" t="str">
            <v>Хлопок</v>
          </cell>
          <cell r="D159" t="str">
            <v>USD</v>
          </cell>
          <cell r="E159" t="str">
            <v>TONNE</v>
          </cell>
        </row>
        <row r="160">
          <cell r="A160" t="str">
            <v>US1MT=RR</v>
          </cell>
          <cell r="B160" t="str">
            <v xml:space="preserve">US 1M T-BILL    </v>
          </cell>
          <cell r="C160" t="str">
            <v xml:space="preserve">US 1M T-BILL    </v>
          </cell>
          <cell r="E160">
            <v>0</v>
          </cell>
        </row>
        <row r="161">
          <cell r="A161" t="str">
            <v>US1YT=RR</v>
          </cell>
          <cell r="B161" t="str">
            <v>1-летние</v>
          </cell>
          <cell r="C161" t="str">
            <v xml:space="preserve">US 1Y T-BILL    </v>
          </cell>
          <cell r="E161">
            <v>0</v>
          </cell>
        </row>
        <row r="162">
          <cell r="A162" t="str">
            <v>US2YT=RR</v>
          </cell>
          <cell r="B162" t="str">
            <v>2-летние</v>
          </cell>
          <cell r="C162" t="str">
            <v xml:space="preserve">US 2Y T-NOTE    </v>
          </cell>
          <cell r="E162">
            <v>0</v>
          </cell>
        </row>
        <row r="163">
          <cell r="A163" t="str">
            <v>US5YT=RR</v>
          </cell>
          <cell r="B163" t="str">
            <v>5-летние</v>
          </cell>
          <cell r="C163" t="str">
            <v xml:space="preserve">US 5Y T-NOTE    </v>
          </cell>
          <cell r="E163">
            <v>0</v>
          </cell>
        </row>
        <row r="164">
          <cell r="A164" t="str">
            <v>US10YT=RR</v>
          </cell>
          <cell r="B164" t="str">
            <v>10-летние, США</v>
          </cell>
          <cell r="C164" t="str">
            <v xml:space="preserve">US 10Y T-NOTE   </v>
          </cell>
          <cell r="E164">
            <v>0</v>
          </cell>
        </row>
        <row r="165">
          <cell r="A165" t="str">
            <v>US30YT=RR</v>
          </cell>
          <cell r="B165" t="str">
            <v>30-летние, США</v>
          </cell>
          <cell r="C165" t="str">
            <v xml:space="preserve">US 30Y T-BOND   </v>
          </cell>
          <cell r="E165">
            <v>0</v>
          </cell>
        </row>
        <row r="166">
          <cell r="A166" t="str">
            <v>kzt=</v>
          </cell>
          <cell r="B166" t="str">
            <v>USD/KZT</v>
          </cell>
          <cell r="C166" t="str">
            <v>Kazakhstan Tenge</v>
          </cell>
          <cell r="E166">
            <v>0</v>
          </cell>
        </row>
        <row r="167">
          <cell r="A167" t="str">
            <v>eurkzt=</v>
          </cell>
          <cell r="B167" t="str">
            <v>EUR/KZT</v>
          </cell>
          <cell r="C167" t="str">
            <v>Euro/KazakTg</v>
          </cell>
        </row>
        <row r="168">
          <cell r="A168" t="str">
            <v>gbpkzt=</v>
          </cell>
          <cell r="B168" t="str">
            <v>GBP/KZT</v>
          </cell>
          <cell r="C168" t="str">
            <v>GBPound/KazakTg</v>
          </cell>
        </row>
        <row r="169">
          <cell r="A169" t="str">
            <v>rub=</v>
          </cell>
          <cell r="B169" t="str">
            <v>USD/RUB</v>
          </cell>
          <cell r="C169" t="str">
            <v>Russia Rouble</v>
          </cell>
        </row>
        <row r="170">
          <cell r="A170" t="str">
            <v>eur=</v>
          </cell>
          <cell r="B170" t="str">
            <v>EUR/USD</v>
          </cell>
          <cell r="C170" t="str">
            <v>Euro</v>
          </cell>
        </row>
        <row r="171">
          <cell r="A171" t="str">
            <v>gbp=</v>
          </cell>
          <cell r="B171" t="str">
            <v>GBP/USD</v>
          </cell>
          <cell r="C171" t="str">
            <v>British Pound</v>
          </cell>
        </row>
        <row r="172">
          <cell r="A172" t="str">
            <v>jpy=</v>
          </cell>
          <cell r="B172" t="str">
            <v>USD/JPY</v>
          </cell>
          <cell r="C172" t="str">
            <v>Japanese Yen</v>
          </cell>
        </row>
        <row r="173">
          <cell r="A173" t="str">
            <v>cny=</v>
          </cell>
          <cell r="B173" t="str">
            <v>USD/CNY</v>
          </cell>
          <cell r="C173" t="str">
            <v>Chinese Yuan</v>
          </cell>
        </row>
        <row r="174">
          <cell r="A174" t="str">
            <v>cad=</v>
          </cell>
          <cell r="B174" t="str">
            <v>USD/CAD</v>
          </cell>
          <cell r="C174" t="str">
            <v>Canadian Dollar</v>
          </cell>
        </row>
        <row r="175">
          <cell r="A175" t="str">
            <v>aud=</v>
          </cell>
          <cell r="B175" t="str">
            <v>AUD/USD</v>
          </cell>
          <cell r="C175" t="str">
            <v>Australian Dollar</v>
          </cell>
        </row>
        <row r="176">
          <cell r="A176" t="str">
            <v>ARGV5YUSAC=R</v>
          </cell>
          <cell r="B176" t="str">
            <v>Аргентина</v>
          </cell>
          <cell r="C176" t="str">
            <v xml:space="preserve">ARGENTINA       </v>
          </cell>
        </row>
        <row r="177">
          <cell r="A177" t="str">
            <v>RUGV5YUSAC=R</v>
          </cell>
          <cell r="B177" t="str">
            <v>Россия</v>
          </cell>
          <cell r="C177" t="str">
            <v xml:space="preserve">RUSSIA          </v>
          </cell>
        </row>
        <row r="178">
          <cell r="A178" t="str">
            <v>TRGV5YUSAC=R</v>
          </cell>
          <cell r="B178" t="str">
            <v>Турция</v>
          </cell>
          <cell r="C178" t="str">
            <v xml:space="preserve">TURKEY          </v>
          </cell>
        </row>
        <row r="179">
          <cell r="A179" t="str">
            <v>DEGV5YUSAC=R</v>
          </cell>
          <cell r="B179" t="str">
            <v>Германия</v>
          </cell>
          <cell r="C179" t="str">
            <v xml:space="preserve">GERMANY         </v>
          </cell>
        </row>
        <row r="180">
          <cell r="A180" t="str">
            <v>GRGV5YUSAC=R</v>
          </cell>
          <cell r="B180" t="str">
            <v>Греция</v>
          </cell>
          <cell r="C180" t="str">
            <v xml:space="preserve">GREECE          </v>
          </cell>
        </row>
        <row r="181">
          <cell r="A181" t="str">
            <v>ESGV5YUSAC=R</v>
          </cell>
          <cell r="B181" t="str">
            <v>Испания</v>
          </cell>
          <cell r="C181" t="str">
            <v xml:space="preserve">SPAIN           </v>
          </cell>
        </row>
        <row r="182">
          <cell r="A182" t="str">
            <v>IEGV5YUSAC=R</v>
          </cell>
          <cell r="B182" t="str">
            <v xml:space="preserve">Ирландия  </v>
          </cell>
          <cell r="C182" t="str">
            <v xml:space="preserve">IRELAND         </v>
          </cell>
        </row>
        <row r="183">
          <cell r="A183" t="str">
            <v>ITGV5YUSAC=R</v>
          </cell>
          <cell r="B183" t="str">
            <v>Италия</v>
          </cell>
          <cell r="C183" t="str">
            <v xml:space="preserve">ITALY           </v>
          </cell>
        </row>
        <row r="184">
          <cell r="A184" t="str">
            <v>CNGV5YUSAC=R</v>
          </cell>
          <cell r="B184" t="str">
            <v xml:space="preserve">Китай        </v>
          </cell>
          <cell r="C184" t="str">
            <v xml:space="preserve">CHINA           </v>
          </cell>
        </row>
        <row r="185">
          <cell r="A185" t="str">
            <v>FRGV5YUSAC=R</v>
          </cell>
          <cell r="B185" t="str">
            <v>Франция</v>
          </cell>
          <cell r="C185" t="str">
            <v>FRANCE</v>
          </cell>
        </row>
        <row r="186">
          <cell r="A186" t="str">
            <v>.KASEBMY</v>
          </cell>
          <cell r="B186" t="str">
            <v>ИНДИКАТОР KASE_BMY</v>
          </cell>
        </row>
        <row r="187">
          <cell r="A187" t="str">
            <v>.JPMEP</v>
          </cell>
          <cell r="B187" t="str">
            <v>JPM EMBI+ Index</v>
          </cell>
        </row>
        <row r="188">
          <cell r="A188" t="str">
            <v>CMAL0</v>
          </cell>
          <cell r="B188" t="str">
            <v>Aluminium</v>
          </cell>
        </row>
        <row r="189">
          <cell r="A189" t="str">
            <v>CMNI0</v>
          </cell>
          <cell r="B189" t="str">
            <v>Nickel</v>
          </cell>
        </row>
        <row r="190">
          <cell r="A190" t="str">
            <v>CMZN0</v>
          </cell>
          <cell r="B190" t="str">
            <v>Zinc</v>
          </cell>
        </row>
        <row r="191">
          <cell r="A191" t="str">
            <v>EURKZT=R</v>
          </cell>
          <cell r="B191" t="str">
            <v>EUR/USD</v>
          </cell>
        </row>
        <row r="192">
          <cell r="A192" t="str">
            <v>GBPKZT=R</v>
          </cell>
          <cell r="B192" t="str">
            <v>GBP/KZT</v>
          </cell>
        </row>
        <row r="193">
          <cell r="A193" t="str">
            <v>CHF=</v>
          </cell>
          <cell r="B193" t="str">
            <v>USD/CHF</v>
          </cell>
        </row>
        <row r="194">
          <cell r="A194" t="str">
            <v>KZAP.KZ</v>
          </cell>
          <cell r="B194" t="str">
            <v>Казатомпром</v>
          </cell>
        </row>
        <row r="195">
          <cell r="A195" t="str">
            <v>KAP=AIXN</v>
          </cell>
          <cell r="B195" t="str">
            <v>Казатомпром</v>
          </cell>
        </row>
        <row r="196">
          <cell r="A196" t="str">
            <v>KAPY=AIXN</v>
          </cell>
          <cell r="B196" t="str">
            <v>Казатомпром, ГДР</v>
          </cell>
        </row>
        <row r="197">
          <cell r="A197" t="str">
            <v>FAR=AIXN</v>
          </cell>
          <cell r="B197" t="str">
            <v>Ferro-Alloy Resources</v>
          </cell>
        </row>
        <row r="198">
          <cell r="A198" t="str">
            <v>POLY=AIXN</v>
          </cell>
          <cell r="B198" t="str">
            <v>Полиметал</v>
          </cell>
        </row>
        <row r="199">
          <cell r="A199" t="str">
            <v>HSBK=AIXN</v>
          </cell>
          <cell r="B199" t="str">
            <v>Народный Банк</v>
          </cell>
        </row>
        <row r="200">
          <cell r="A200" t="str">
            <v>HSBKY=AIXN</v>
          </cell>
          <cell r="B200" t="str">
            <v>Народный Банк, ГДР</v>
          </cell>
        </row>
        <row r="201">
          <cell r="A201" t="str">
            <v>KCEL=AIXN</v>
          </cell>
          <cell r="B201" t="str">
            <v>Кселл</v>
          </cell>
        </row>
        <row r="202">
          <cell r="A202" t="str">
            <v>KCELY=AIXN</v>
          </cell>
          <cell r="B202" t="str">
            <v>Кселл, ГДР</v>
          </cell>
        </row>
        <row r="203">
          <cell r="A203" t="str">
            <v>KAPq.L</v>
          </cell>
          <cell r="B203" t="str">
            <v>Казатомпром (USD)</v>
          </cell>
        </row>
        <row r="204">
          <cell r="A204" t="str">
            <v>KZ10YT=RR</v>
          </cell>
          <cell r="B204" t="str">
            <v>10-летние, Казахстан</v>
          </cell>
        </row>
        <row r="205">
          <cell r="A205" t="str">
            <v>KZ25YT=RR</v>
          </cell>
          <cell r="B205" t="str">
            <v>25-летние, Казахстан</v>
          </cell>
        </row>
      </sheetData>
      <sheetData sheetId="7"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idyn Nauryzbayev" refreshedDate="46066.399192245372" createdVersion="8" refreshedVersion="8" minRefreshableVersion="3" recordCount="485" xr:uid="{00000000-000A-0000-FFFF-FFFF00000000}">
  <cacheSource type="worksheet">
    <worksheetSource ref="A1:R486" sheet="S&amp;P500"/>
  </cacheSource>
  <cacheFields count="18">
    <cacheField name="Identifier (RIC)" numFmtId="0">
      <sharedItems/>
    </cacheField>
    <cacheField name="Company Name" numFmtId="0">
      <sharedItems containsBlank="1" count="1101">
        <s v="KLA Corp"/>
        <s v="Autodesk Inc"/>
        <s v="Corning Inc"/>
        <s v="Hubbell Inc"/>
        <s v="F5 Inc"/>
        <s v="Becton Dickinson and Co"/>
        <s v="Public Service Enterprise Group Inc"/>
        <s v="Broadridge Financial Solutions Inc"/>
        <s v="Meta Platforms Inc"/>
        <s v="Roper Technologies Inc"/>
        <s v="Mid-America Apartment Communities Inc"/>
        <s v="Home Depot Inc"/>
        <s v="Medtronic PLC"/>
        <s v="Tesla Inc"/>
        <s v="Mondelez International Inc"/>
        <s v="Cincinnati Financial Corp"/>
        <s v="Eversource Energy"/>
        <s v="Cisco Systems Inc"/>
        <s v="NRG Energy Inc"/>
        <s v="Netflix Inc"/>
        <s v="APA Corp (US)"/>
        <s v="Atmos Energy Corp"/>
        <s v="Cintas Corp"/>
        <s v="Ball Corp"/>
        <s v="J M Smucker Co"/>
        <s v="Philip Morris International Inc"/>
        <s v="M&amp;T Bank Corp"/>
        <s v="MGM Resorts International"/>
        <s v="IQVIA Holdings Inc"/>
        <s v="Occidental Petroleum Corp"/>
        <s v="NXP Semiconductors NV"/>
        <s v="Hologic Inc"/>
        <s v="TransDigm Group Inc"/>
        <s v="Hormel Foods Corp"/>
        <s v="Humana Inc"/>
        <s v="International Business Machines Corp"/>
        <s v="Johnson Controls International PLC"/>
        <s v="Air Products and Chemicals Inc"/>
        <s v="Agilent Technologies Inc"/>
        <s v="PayPal Holdings Inc"/>
        <s v="Mettler-Toledo International Inc"/>
        <s v="Micron Technology Inc"/>
        <s v="News Corp"/>
        <s v="Accenture PLC"/>
        <s v="Citizens Financial Group Inc"/>
        <s v="NVR Inc"/>
        <s v="Insulet Corp"/>
        <s v="FirstEnergy Corp"/>
        <s v="eBay Inc"/>
        <s v="Keysight Technologies Inc"/>
        <s v="Williams-Sonoma Inc"/>
        <s v="Newmont Corporation"/>
        <s v="American International Group Inc"/>
        <s v="Wynn Resorts Ltd"/>
        <s v="Vertex Pharmaceuticals Inc"/>
        <s v="Visa Inc"/>
        <s v="Alliant Energy Corp"/>
        <s v="Deere &amp; Co"/>
        <s v="Deckers Outdoor Corp"/>
        <s v="MSCI Inc"/>
        <s v="Robinhood Markets Inc"/>
        <s v="Veralto Corp"/>
        <s v="A O Smith Corp"/>
        <s v="Vistra Corp"/>
        <s v="Norfolk Southern Corp"/>
        <s v="Cadence Design Systems Inc"/>
        <s v="Chubb Ltd"/>
        <s v="Autozone Inc"/>
        <s v="Warner Bros Discovery Inc"/>
        <s v="Kimberly-Clark Corp"/>
        <s v="Yum! Brands Inc"/>
        <s v="Ares Management Corp"/>
        <s v="Jack Henry &amp; Associates Inc"/>
        <s v="American Electric Power Company Inc"/>
        <s v="Allstate Corp"/>
        <s v="VeriSign, Inc"/>
        <s v="PepsiCo Inc"/>
        <s v="Arthur J. Gallagher &amp; Co."/>
        <s v="Altria Group Inc"/>
        <s v="Skyworks Solutions Inc"/>
        <s v="PPG Industries Inc"/>
        <s v="Charles River Laboratories International Inc"/>
        <s v="CMS Energy Corp"/>
        <s v="CoStar Group Inc"/>
        <s v="Texas Pacific Land Corp"/>
        <s v="Teledyne Technologies Inc"/>
        <s v="Western Digital Corp"/>
        <s v="Marriott International Inc"/>
        <s v="Extra Space Storage Inc"/>
        <s v="Gilead Sciences Inc"/>
        <s v="EMCOR Group Inc"/>
        <s v="Globe Life Inc"/>
        <s v="Invesco Ltd"/>
        <s v="Target Corp"/>
        <s v="BXP Inc"/>
        <s v="Ventas Inc"/>
        <s v="Cummins Inc"/>
        <s v="Quest Diagnostics Inc"/>
        <s v="Electronic Arts Inc"/>
        <s v="Solventum Corp"/>
        <s v="Raymond James Financial Inc"/>
        <s v="Corpay Inc"/>
        <s v="Chevron Corp"/>
        <s v="Slb NV"/>
        <s v="AbbVie Inc"/>
        <s v="Applied Materials Inc"/>
        <s v="Phillips 66"/>
        <s v="Principal Financial Group Inc"/>
        <s v="Devon Energy Corp"/>
        <s v="Charles Schwab Corp"/>
        <s v="Marsh &amp; McLennan Companies Inc"/>
        <s v="Elevance Health Inc"/>
        <s v="Church &amp; Dwight Co Inc"/>
        <s v="Apollo Global Management Inc"/>
        <s v="Qnity Electronics Inc"/>
        <s v="Campbell's Co"/>
        <s v="Palantir Technologies Inc"/>
        <s v="Aflac Inc"/>
        <s v="Dupont De Nemours Inc"/>
        <s v="Halliburton Co"/>
        <s v="Nucor Corp"/>
        <s v="Steel Dynamics Inc"/>
        <s v="Qualcomm Inc"/>
        <s v="Chipotle Mexican Grill Inc"/>
        <s v="Eli Lilly and Co"/>
        <s v="MetLife Inc"/>
        <s v="Pfizer Inc"/>
        <s v="Alexandria Real Estate Equities Inc"/>
        <s v="PTC Inc"/>
        <s v="Comcast Corp"/>
        <s v="Kraft Heinz Co"/>
        <s v="Arch Capital Group Ltd"/>
        <s v="Truist Financial Corp"/>
        <s v="IDEX Corp"/>
        <s v="Citigroup Inc"/>
        <s v="American Express Co"/>
        <s v="W R Berkley Corp"/>
        <s v="D.R. Horton Inc"/>
        <s v="Jabil Inc"/>
        <s v="International Paper Co"/>
        <s v="Kinder Morgan Inc"/>
        <s v="Estee Lauder Companies Inc"/>
        <s v="Martin Marietta Materials Inc"/>
        <s v="LyondellBasell Industries NV"/>
        <s v="Verizon Communications Inc"/>
        <s v="VICI Properties Inc"/>
        <s v="Smurfit WestRock PLC"/>
        <s v="Las Vegas Sands Corp"/>
        <s v="CBRE Group Inc"/>
        <s v="Hasbro Inc"/>
        <s v="Ecolab Inc"/>
        <s v="Emerson Electric Co"/>
        <s v="Centene Corp"/>
        <s v="Starbucks Corp"/>
        <s v="Wells Fargo &amp; Co"/>
        <s v="Amphenol Corp"/>
        <s v="American Water Works Co Inc"/>
        <s v="Corteva Inc"/>
        <s v="Targa Resources Corp"/>
        <s v="Travelers Companies Inc"/>
        <s v="Texas Instruments Inc"/>
        <s v="Amgen Inc"/>
        <s v="DTE Energy Co"/>
        <s v="Alphabet Inc"/>
        <s v="Howmet Aerospace Inc"/>
        <s v="Waste Management Inc"/>
        <s v="Procter &amp; Gamble Co"/>
        <s v="Factset Research Systems Inc"/>
        <s v="Old Dominion Freight Line Inc"/>
        <s v="GE Healthcare Technologies Inc"/>
        <s v="United Airlines Holdings Inc"/>
        <s v="Freeport-McMoRan Inc"/>
        <s v="Northrop Grumman Corp"/>
        <s v="Comfort Systems USA Inc"/>
        <s v="Sandisk Corp"/>
        <s v="Evergy Inc"/>
        <s v="Eaton Corporation PLC"/>
        <s v="Molson Coors Beverage Co"/>
        <s v="Linde PLC"/>
        <s v="Amazon.com Inc"/>
        <s v="Monster Beverage Corp"/>
        <s v="Essex Property Trust Inc"/>
        <s v="Johnson &amp; Johnson"/>
        <s v="NVIDIA Corp"/>
        <s v="Pentair PLC"/>
        <s v="Omnicom Group Inc"/>
        <s v="United Rentals Inc"/>
        <s v="Epam Systems Inc"/>
        <s v="Synopsys Inc"/>
        <s v="CH Robinson Worldwide Inc"/>
        <s v="Camden Property Trust"/>
        <s v="Block Inc"/>
        <s v="Equity Residential"/>
        <s v="Rockwell Automation Inc"/>
        <s v="Prudential Financial Inc"/>
        <s v="Carrier Global Corp"/>
        <s v="Caterpillar Inc"/>
        <s v="GoDaddy Inc"/>
        <s v="S&amp;P Global Inc"/>
        <s v="Lamb Weston Holdings Inc"/>
        <s v="Ciena Corp"/>
        <s v="Resmed Inc"/>
        <s v="Quanta Services Inc"/>
        <s v="Monolithic Power Systems Inc"/>
        <s v="Revvity Inc"/>
        <s v="Darden Restaurants Inc"/>
        <s v="CF Industries Holdings Inc"/>
        <s v="Healthpeak Properties Inc"/>
        <s v="Builders FirstSource Inc"/>
        <s v="Rollins Inc"/>
        <s v="Fiserv Inc"/>
        <s v="Tapestry Inc"/>
        <s v="Sysco Corp"/>
        <s v="Baxter International Inc"/>
        <s v="Universal Health Services Inc"/>
        <s v="Intel Corp"/>
        <s v="Leidos Holdings Inc"/>
        <s v="Labcorp Holdings Inc"/>
        <s v="Parker-Hannifin Corp"/>
        <s v="Brown &amp; Brown Inc"/>
        <s v="Tyson Foods Inc"/>
        <s v="Fox Corp"/>
        <s v="Xcel Energy Inc"/>
        <s v="Super Micro Computer Inc"/>
        <s v="Bank of America Corp"/>
        <s v="Microsoft Corp"/>
        <s v="Ameriprise Financial Inc"/>
        <s v="HP Inc"/>
        <s v="General Mills Inc"/>
        <s v="Ameren Corp"/>
        <s v="Abbott Laboratories"/>
        <s v="Digital Realty Trust Inc"/>
        <s v="Ulta Beauty Inc"/>
        <s v="Fortinet Inc"/>
        <s v="CME Group Inc"/>
        <s v="Interactive Brokers Group Inc"/>
        <s v="Trane Technologies PLC"/>
        <s v="Walmart Inc"/>
        <s v="Uber Technologies Inc"/>
        <s v="Intuit Inc"/>
        <s v="Coterra Energy Inc"/>
        <s v="NetApp Inc"/>
        <s v="Ford Motor Co"/>
        <s v="UnitedHealth Group Inc"/>
        <s v="Williams Companies Inc"/>
        <s v="Synchrony Financial"/>
        <s v="United Parcel Service Inc"/>
        <s v="McCormick &amp; Company Inc"/>
        <s v="Avery Dennison Corp"/>
        <s v="Cooper Companies Inc"/>
        <s v="Lululemon Athletica Inc"/>
        <s v="Iron Mountain Inc"/>
        <s v="KeyCorp"/>
        <s v="Prologis Inc"/>
        <s v="Coca-Cola Co"/>
        <s v="Pultegroup Inc"/>
        <s v="Danaher Corp"/>
        <s v="Axon Enterprise Inc"/>
        <s v="State Street Corp"/>
        <s v="Bank of New York Mellon Corp"/>
        <s v="Gartner Inc"/>
        <s v="Crown Castle Inc"/>
        <s v="CrowdStrike Holdings Inc"/>
        <s v="BlackRock Inc"/>
        <s v="Global Payments Inc"/>
        <s v="Union Pacific Corp"/>
        <s v="Equifax Inc"/>
        <s v="Arista Networks Inc"/>
        <s v="JPMorgan Chase &amp; Co"/>
        <s v="CSX Corp"/>
        <s v="Advanced Micro Devices Inc"/>
        <s v="ConocoPhillips"/>
        <s v="Teradyne Inc"/>
        <s v="Edwards Lifesciences Corp"/>
        <s v="Morgan Stanley"/>
        <s v="Cardinal Health Inc"/>
        <s v="Dexcom Inc"/>
        <s v="Fidelity National Information Services Inc"/>
        <s v="Welltower Inc"/>
        <s v="Otis Worldwide Corp"/>
        <s v="Salesforce Inc"/>
        <s v="Lam Research Corp"/>
        <s v="Expand Energy Corp"/>
        <s v="Weyerhaeuser Co"/>
        <s v="Moderna Inc"/>
        <s v="O'Reilly Automotive Inc"/>
        <s v="AT&amp;T Inc"/>
        <s v="Generac Holdings Inc"/>
        <s v="Cognizant Technology Solutions Corp"/>
        <s v="Verisk Analytics Inc"/>
        <s v="Oracle Corp"/>
        <s v="Exxon Mobil Corp"/>
        <s v="Henry Schein Inc"/>
        <s v="Live Nation Entertainment Inc"/>
        <s v="West Pharmaceutical Services Inc"/>
        <s v="ServiceNow Inc"/>
        <s v="Boeing Co"/>
        <s v="American Tower Corp"/>
        <s v="Southwest Airlines Co"/>
        <s v="Realty Income Corp"/>
        <s v="Equinix Inc"/>
        <s v="Royal Caribbean Cruises Ltd"/>
        <s v="Adobe Inc"/>
        <s v="Garmin Ltd"/>
        <s v="EQT Corp"/>
        <s v="Republic Services Inc"/>
        <s v="STERIS plc"/>
        <s v="L3Harris Technologies Inc"/>
        <s v="Pinnacle West Capital Corp"/>
        <s v="Incyte Corp"/>
        <s v="Capital One Financial Corp"/>
        <s v="ONEOK Inc"/>
        <s v="Biogen Inc"/>
        <s v="Boston Scientific Corp"/>
        <s v="Assurant Inc"/>
        <s v="RTX Corp"/>
        <s v="Marathon Petroleum Corp"/>
        <s v="Bio-Techne Corp"/>
        <s v="Franklin Resources Inc"/>
        <s v="Blackstone Inc"/>
        <s v="Textron Inc"/>
        <s v="Duke Energy Corp"/>
        <s v="Dollar Tree Inc"/>
        <s v="Bunge Global ltd"/>
        <s v="Southern Co"/>
        <s v="T-Mobile US Inc"/>
        <s v="GE Vernova Inc"/>
        <s v="Dollar General Corp"/>
        <s v="Waters Corp"/>
        <s v="Nike Inc"/>
        <s v="FedEx Corp"/>
        <s v="Trimble Inc"/>
        <s v="Viatris Inc"/>
        <s v="Allegion PLC"/>
        <s v="Baker Hughes Co"/>
        <s v="CDW Corp"/>
        <s v="Regions Financial Corp"/>
        <s v="SBA Communications Corp"/>
        <s v="Ingersoll Rand Inc"/>
        <s v="TKO Group Holdings Inc"/>
        <s v="Snap-On Inc"/>
        <s v="Palo Alto Networks Inc"/>
        <s v="CRH PLC"/>
        <s v="Stanley Black &amp; Decker Inc"/>
        <s v="TJX Companies Inc"/>
        <s v="Consolidated Edison Inc"/>
        <s v="Microchip Technology Inc"/>
        <s v="Regency Centers Corp"/>
        <s v="CenterPoint Energy Inc"/>
        <s v="Coinbase Global Inc"/>
        <s v="Paychex Inc"/>
        <s v="Brown-Forman Corp"/>
        <s v="Lockheed Martin Corp"/>
        <s v="TE Connectivity PLC"/>
        <s v="Jacobs Solutions Inc"/>
        <s v="Dominion Energy Inc"/>
        <s v="AMETEK Inc"/>
        <s v="Xylem Inc"/>
        <s v="Simon Property Group Inc"/>
        <s v="Automatic Data Processing Inc"/>
        <s v="Fair Isaac Corp"/>
        <s v="Edison International"/>
        <s v="Hilton Worldwide Holdings Inc"/>
        <s v="General Motors Co"/>
        <s v="Airbnb Inc"/>
        <s v="Everest Group Ltd"/>
        <s v="Hartford Insurance Group Inc"/>
        <s v="Zimmer Biomet Holdings Inc"/>
        <s v="Align Technology Inc"/>
        <s v="Northern Trust Corp"/>
        <s v="Match Group Inc"/>
        <s v="Sherwin-Williams Co"/>
        <s v="General Electric Co"/>
        <s v="Motorola Solutions Inc"/>
        <s v="Kenvue Inc"/>
        <s v="Thermo Fisher Scientific Inc"/>
        <s v="Datadog Inc"/>
        <s v="Workday Inc"/>
        <s v="McKesson Corp"/>
        <s v="Bristol-Myers Squibb Co"/>
        <s v="Constellation Energy Corp"/>
        <s v="Charter Communications Inc"/>
        <s v="Colgate-Palmolive Co"/>
        <s v="Merck &amp; Co Inc"/>
        <s v="Copart Inc"/>
        <s v="Mastercard Inc"/>
        <s v="UDR Inc"/>
        <s v="Apple Inc"/>
        <s v="First Solar Inc"/>
        <s v="US Bancorp"/>
        <s v="Cigna Group"/>
        <s v="Huntington Ingalls Industries Inc"/>
        <s v="Take-Two Interactive Software Inc"/>
        <s v="Aon PLC"/>
        <s v="Illinois Tool Works Inc"/>
        <s v="WEC Energy Group Inc"/>
        <s v="T Rowe Price Group Inc"/>
        <s v="Host Hotels &amp; Resorts Inc"/>
        <s v="Progressive Corp"/>
        <s v="Federal Realty Investment Trust"/>
        <s v="AES Corp"/>
        <s v="Fastenal Co"/>
        <s v="Cencora Inc"/>
        <s v="Ross Stores Inc"/>
        <s v="Public Storage"/>
        <s v="Carnival Corp"/>
        <s v="Walt Disney Co"/>
        <s v="Dow Inc"/>
        <s v="DoorDash Inc"/>
        <s v="International Flavors &amp; Fragrances Inc"/>
        <s v="Paycom Software Inc"/>
        <s v="Tractor Supply Co"/>
        <s v="Molina Healthcare Inc"/>
        <s v="Fortive Corp"/>
        <s v="Keurig Dr Pepper Inc"/>
        <s v="Moody's Corp"/>
        <s v="Constellation Brands Inc"/>
        <s v="Lennar Corp"/>
        <s v="Paramount Skydance Corp"/>
        <s v="General Dynamics Corp"/>
        <s v="WW Grainger Inc"/>
        <s v="Loews Corp"/>
        <s v="Diamondback Energy Inc"/>
        <s v="Gen Digital Inc"/>
        <s v="Sempra"/>
        <s v="Pool Corp"/>
        <s v="Best Buy Co Inc"/>
        <s v="Willis Towers Watson PLC"/>
        <s v="CVS Health Corp"/>
        <s v="Lowe's Companies Inc"/>
        <s v="Intercontinental Exchange Inc"/>
        <s v="Nordson Corp"/>
        <s v="Lennox International Inc"/>
        <s v="Invitation Homes Inc"/>
        <s v="HCA Healthcare Inc"/>
        <s v="Booking Holdings Inc"/>
        <s v="Dell Technologies Inc"/>
        <s v="Aptiv PLC"/>
        <s v="Mosaic Co"/>
        <s v="Erie Indemnity Co"/>
        <s v="Hewlett Packard Enterprise Co"/>
        <s v="Berkshire Hathaway Inc"/>
        <s v="Packaging Corp of America"/>
        <s v="IDEXX Laboratories Inc"/>
        <s v="Cboe Global Markets Inc"/>
        <s v="Huntington Bancshares Inc"/>
        <s v="Costco Wholesale Corp"/>
        <s v="Norwegian Cruise Line Holdings Ltd"/>
        <s v="Kroger Co"/>
        <s v="Zebra Technologies Corp"/>
        <s v="Archer-Daniels-Midland Co"/>
        <s v="Fifth Third Bancorp"/>
        <s v="Regeneron Pharmaceuticals Inc"/>
        <s v="Expeditors International of Washington Inc"/>
        <s v="Akamai Technologies Inc"/>
        <s v="Paccar Inc"/>
        <s v="Kimco Realty Corp"/>
        <s v="Westinghouse Air Brake Technologies Corp"/>
        <s v="Entergy Corp"/>
        <s v="Exelon Corp"/>
        <s v="Zoetis Inc"/>
        <s v="Masco Corp"/>
        <s v="McDonald's Corp"/>
        <s v="Broadcom Inc"/>
        <s v="Applovin Corp"/>
        <s v="Goldman Sachs Group Inc"/>
        <s v="Nasdaq Inc"/>
        <s v="Nextera Energy Inc"/>
        <s v="Delta Air Lines Inc"/>
        <s v="DaVita Inc"/>
        <s v="Carvana Co"/>
        <s v="Expedia Group Inc"/>
        <s v="Genuine Parts Co"/>
        <s v="NiSource Inc"/>
        <s v="Stryker Corp"/>
        <s v="Honeywell International Inc"/>
        <s v="Analog Devices Inc"/>
        <s v="Valero Energy Corp"/>
        <s v="Seagate Technology Holdings PLC"/>
        <s v="PNC Financial Services Group Inc"/>
        <s v="3M Co"/>
        <s v="Amcor PLC"/>
        <s v="Dover Corp" u="1"/>
        <s v="PG&amp;E Corp" u="1"/>
        <s v="Clorox Co" u="1"/>
        <s v="Trade Desk Inc" u="1"/>
        <s v="Ralph Lauren Corp" u="1"/>
        <s v="AvalonBay Communities Inc" u="1"/>
        <s v="Domino's Pizza Inc" u="1"/>
        <s v="ON Semiconductor Corp" u="1"/>
        <s v="Tyler Technologies Inc" u="1"/>
        <s v="Conagra Brands Inc" u="1"/>
        <s v="Intuitive Surgical Inc" u="1"/>
        <s v="KKR &amp; Co Inc" u="1"/>
        <s v="Albemarle Corp" u="1"/>
        <s v="PPL Corp" u="1"/>
        <s v="J B Hunt Transport Services Inc" u="1"/>
        <s v="Vulcan Materials Co" u="1"/>
        <s v="Hershey Co" u="1"/>
        <s v="EOG Resources Inc" u="1"/>
        <m u="1"/>
        <s v="Dayforce Inc" u="1"/>
        <s v="Bunge Global SA" u="1"/>
        <s v="Coinbase Global Inc (Pre-Reincorporation)" u="1"/>
        <s v="Coinbase Global Inc (Pre-Reincorpoartion)" u="1"/>
        <s v="Solstice Advanced Materials Inc" u="1"/>
        <s v="DR Horton Inc" u="1"/>
        <s v="Mohawk Industries Inc" u="1"/>
        <s v="LKQ Corp" u="1"/>
        <s v="Kellanova" u="1"/>
        <s v="Interpublic Group of Companies Inc" u="1"/>
        <s v="Eastman Chemical Co" u="1"/>
        <s v="Carmax Inc" u="1"/>
        <s v="Schlumberger NV" u="1"/>
        <s v="Caesars Entertainment Inc" u="1"/>
        <s v="Walgreens Boots Alliance Inc" u="1"/>
        <s v="Paramount Global" u="1"/>
        <s v="Hess Corp" u="1"/>
        <s v="ANSYS Inc" u="1"/>
        <s v="Juniper Networks Inc" u="1"/>
        <s v="Simon Property Group Inc (Pre-Reincorporation)" u="1"/>
        <s v="Discover Financial Services" u="1"/>
        <s v="Cboe Exchange Inc" u="1"/>
        <s v="American Water Works Company Inc" u="1"/>
        <s v="Borgwarner Inc" u="1"/>
        <s v="Celanese Corp" u="1"/>
        <s v="FMC Corp" u="1"/>
        <s v="Teleflex Inc" u="1"/>
        <s v="Hartford Financial Services Group Inc" u="1"/>
        <s v="Marketaxess Holdings Inc" u="1"/>
        <s v="Enphase Energy Inc" u="1"/>
        <s v="Aptiv Irish Holdings Ltd" u="1"/>
        <s v="Catalent Inc" u="1"/>
        <s v="Amentum Holdings Inc" u="1"/>
        <s v="Qorvo Inc" u="1"/>
        <s v="Marathon Oil Corp" u="1"/>
        <s v="Campbell Soup Co" u="1"/>
        <s v="Swiss Re AG" u="1"/>
        <s v="Unilever PLC" u="1"/>
        <s v="Smiths Group PLC" u="1"/>
        <s v="Delivery Hero SE" u="1"/>
        <s v="DiaSorin SpA" u="1"/>
        <s v="Eurazeo SE" u="1"/>
        <s v="Erste Group Bank AG" u="1"/>
        <s v="UPM-Kymmene Oyj" u="1"/>
        <s v="Wienerberger AG" u="1"/>
        <s v="Bureau Veritas SA" u="1"/>
        <s v="D'Ieteren Group NV" u="1"/>
        <s v="Sanofi SA" u="1"/>
        <s v="TE Connectivity Ltd" u="1"/>
        <s v="Fabege AB" u="1"/>
        <s v="Telenor ASA" u="1"/>
        <s v="Aib Group PLC" u="1"/>
        <s v="Kinnevik AB" u="1"/>
        <s v="RWE AG" u="1"/>
        <s v="Compagnie Financiere Richemont SA" u="1"/>
        <s v="International Distributions Services PLC" u="1"/>
        <s v="Bouygues SA" u="1"/>
        <s v="Amerisourcebergen Corp" u="1"/>
        <s v="Hermes International SCA" u="1"/>
        <s v="EDP Energias de Portugal SA" u="1"/>
        <s v="UniCredit SpA" u="1"/>
        <s v="Sage Group PLC" u="1"/>
        <s v="Compagnie Generale des Etablissements Michelin SCA" u="1"/>
        <s v="Severn Trent PLC" u="1"/>
        <s v="Thales SA" u="1"/>
        <s v="Endesa SA" u="1"/>
        <s v="Rheinmetall AG" u="1"/>
        <s v="NortonLifeLock Inc" u="1"/>
        <s v="Aegon Ltd" u="1"/>
        <s v="Siemens AG" u="1"/>
        <s v="Societe Generale SA" u="1"/>
        <s v="OMV AG" u="1"/>
        <s v="Alaska Air Group Inc" u="1"/>
        <s v="Nexans SA" u="1"/>
        <s v="Zalando SE" u="1"/>
        <s v="PSP Swiss Property AG" u="1"/>
        <s v="Siemens Energy AG" u="1"/>
        <s v="Rexel SA" u="1"/>
        <s v="J Sainsbury PLC" u="1"/>
        <s v="Allianz SE" u="1"/>
        <s v="Edenred SE" u="1"/>
        <s v="Robert Half Inc" u="1"/>
        <s v="Acciona SA" u="1"/>
        <s v="Diageo PLC" u="1"/>
        <s v="Axfood AB" u="1"/>
        <s v="Siegfried Holding AG" u="1"/>
        <s v="D R Horton Inc" u="1"/>
        <s v="WestRock Co" u="1"/>
        <s v="Air France KLM SA" u="1"/>
        <s v="Pandora A/S" u="1"/>
        <s v="Admiral Group PLC" u="1"/>
        <s v="British American Tobacco plc" u="1"/>
        <s v="ASML Holding NV" u="1"/>
        <s v="Telefonaktiebolaget LM Ericsson" u="1"/>
        <s v="Stellantis NV" u="1"/>
        <s v="Reckitt Benckiser Group PLC" u="1"/>
        <s v="Kingspan Group PLC" u="1"/>
        <s v="H &amp; M Hennes &amp; Mauritz AB" u="1"/>
        <s v="Nordea Bank Abp" u="1"/>
        <s v="Industrivarden AB" u="1"/>
        <s v="Spirax-Sarco Engineering PLC" u="1"/>
        <s v="DXC Technology Co" u="1"/>
        <s v="Bunge Ltd" u="1"/>
        <s v="BNP Paribas SA" u="1"/>
        <s v="Vestas Wind Systems A/S" u="1"/>
        <s v="Tecan Group AG" u="1"/>
        <s v="Lonza Group AG" u="1"/>
        <s v="St James's Place PLC" u="1"/>
        <s v="Electrolux AB" u="1"/>
        <s v="SKF AB" u="1"/>
        <s v="A2A SpA" u="1"/>
        <s v="DISH Network Corp" u="1"/>
        <s v="Bank Polska Kasa Opieki SA" u="1"/>
        <s v="MERLIN Properties SOCIMI SA" u="1"/>
        <s v="Vivendi SE" u="1"/>
        <s v="Sartorius Stedim Biotech SA" u="1"/>
        <s v="freenet AG" u="1"/>
        <s v="Ashtead Group PLC" u="1"/>
        <s v="Siemens Healthineers AG" u="1"/>
        <s v="Everest Re Group Ltd" u="1"/>
        <s v="Svenska Handelsbanken AB" u="1"/>
        <s v="Imperial Brands PLC" u="1"/>
        <s v="Wartsila Oyj Abp" u="1"/>
        <s v="Remy Cointreau SA" u="1"/>
        <s v="Fortrea Holdings Inc" u="1"/>
        <s v="Valmet Oyj" u="1"/>
        <s v="Credit Agricole SA" u="1"/>
        <s v="Adidas AG" u="1"/>
        <s v="Coca Cola HBC AG" u="1"/>
        <s v="Arthur J Gallagher &amp; Co" u="1"/>
        <s v="Clariant AG" u="1"/>
        <s v="International Consolidated Airlines Group SA" u="1"/>
        <s v="Heineken NV" u="1"/>
        <s v="Aker BP ASA" u="1"/>
        <s v="Banco Bilbao Vizcaya Argentaria SA" u="1"/>
        <s v="Wihlborgs Fastigheter AB" u="1"/>
        <s v="Man Group PLC" u="1"/>
        <s v="Volvo AB" u="1"/>
        <s v="PENN Entertainment Inc" u="1"/>
        <s v="OCI NV" u="1"/>
        <s v="Capgemini SE" u="1"/>
        <s v="RS Group PLC" u="1"/>
        <s v="Orange SA" u="1"/>
        <s v="Gerresheimer AG" u="1"/>
        <s v="Rotork PLC" u="1"/>
        <s v="Powszechny Zaklad Ubezpieczen SA" u="1"/>
        <s v="Chr Hansen Holding A/S" u="1"/>
        <s v="DNB Bank ASA" u="1"/>
        <s v="Glencore PLC" u="1"/>
        <s v="Kuehne und Nagel International AG" u="1"/>
        <s v="Beazley PLC" u="1"/>
        <s v="Elekta AB (publ)" u="1"/>
        <s v="Safestore Holdings PLC" u="1"/>
        <s v="CNH Industrial NV" u="1"/>
        <s v="Neste Oyj" u="1"/>
        <s v="Big Yellow Group PLC" u="1"/>
        <s v="Drax Group PLC" u="1"/>
        <s v="Robert Half International Inc" u="1"/>
        <s v="Subsea 7 SA" u="1"/>
        <s v="Castellum AB" u="1"/>
        <s v="Berkeley Group Holdings PLC" u="1"/>
        <s v="Vornado Realty Trust" u="1"/>
        <s v="Deutsche Telekom AG" u="1"/>
        <s v="Redeia Corporacion SA" u="1"/>
        <s v="American Airlines Group Inc" u="1"/>
        <s v="Entain PLC" u="1"/>
        <s v="Derwent London PLC" u="1"/>
        <s v="Ipsen SA" u="1"/>
        <s v="Repsol SA" u="1"/>
        <s v="Legal &amp; General Group PLC" u="1"/>
        <s v="TotalEnergies SE" u="1"/>
        <s v="Legrand SA" u="1"/>
        <s v="Elisa Oyj" u="1"/>
        <s v="Wacker Chemie AG" u="1"/>
        <s v="Jacobs Engineering Group Inc" u="1"/>
        <s v="BASF SE" u="1"/>
        <s v="Kindred Group PLC" u="1"/>
        <s v="Thule Group AB" u="1"/>
        <s v="Sartorius AG" u="1"/>
        <s v="Telefonica SA" u="1"/>
        <s v="Intertek Group PLC" u="1"/>
        <s v="Deutsche Boerse AG" u="1"/>
        <s v="Hera SpA" u="1"/>
        <s v="JDE Peets NV" u="1"/>
        <s v="United Utilities Group PLC" u="1"/>
        <s v="Wendel SE" u="1"/>
        <s v="Koninklijke Philips NV" u="1"/>
        <s v="Associated British Foods PLC" u="1"/>
        <s v="Avolta AG" u="1"/>
        <s v="GEA Group AG" u="1"/>
        <s v="Ubisoft Entertainment SA" u="1"/>
        <s v="Koninklijke Ahold Delhaize NV" u="1"/>
        <s v="Amplifon SpA" u="1"/>
        <s v="JD Sports Fashion PLC" u="1"/>
        <s v="Kojamo Oyj" u="1"/>
        <s v="Britvic PLC" u="1"/>
        <s v="Sectra AB" u="1"/>
        <s v="Sydbank A/S" u="1"/>
        <s v="GSK plc" u="1"/>
        <s v="BT Group PLC" u="1"/>
        <s v="Smurfit Kappa Group PLC" u="1"/>
        <s v="Bunzl plc" u="1"/>
        <s v="Zurich Insurance Group AG" u="1"/>
        <s v="Dassault Aviation SA" u="1"/>
        <s v="SSAB AB" u="1"/>
        <s v="Carrefour SA" u="1"/>
        <s v="Hannover Rueck SE" u="1"/>
        <s v="Indutrade AB" u="1"/>
        <s v="Vidrala SA" u="1"/>
        <s v="Hochtief AG" u="1"/>
        <s v="Skandinaviska Enskilda Banken AB" u="1"/>
        <s v="DSV A/S" u="1"/>
        <s v="Continental AG" u="1"/>
        <s v="Rockwool A/S" u="1"/>
        <s v="Bayerische Motoren Werke AG" u="1"/>
        <s v="Forvia SE" u="1"/>
        <s v="Interpump Group SpA" u="1"/>
        <s v="Millicom International Cellular SA" u="1"/>
        <s v="Capri Holdings Ltd" u="1"/>
        <s v="Schneider Electric SE" u="1"/>
        <s v="Pennon Group PLC" u="1"/>
        <s v="QinetiQ Group PLC" u="1"/>
        <s v="Burberry Group PLC" u="1"/>
        <s v="ABIOMED Inc" u="1"/>
        <s v="Bper Banca SpA" u="1"/>
        <s v="Trelleborg AB" u="1"/>
        <s v="Lifco AB (publ)" u="1"/>
        <s v="BAE Systems PLC" u="1"/>
        <s v="Accor SA" u="1"/>
        <s v="Svenska Cellulosa SCA AB" u="1"/>
        <s v="Fleetcor Technologies Inc" u="1"/>
        <s v="Rubis SCA" u="1"/>
        <s v="Rio Tinto PLC" u="1"/>
        <s v="Norsk Hydro ASA" u="1"/>
        <s v="Fuchs Se" u="1"/>
        <s v="London Stock Exchange Group PLC" u="1"/>
        <s v="Standard Chartered PLC" u="1"/>
        <s v="Land Securities Group PLC" u="1"/>
        <s v="Lanxess AG" u="1"/>
        <s v="SIG Group AG" u="1"/>
        <s v="argenx SE" u="1"/>
        <s v="Georg Fischer AG" u="1"/>
        <s v="Skanska AB" u="1"/>
        <s v="Davide Campari Milano NV" u="1"/>
        <s v="Virgin Money UK PLC" u="1"/>
        <s v="Watches of Switzerland Group PLC" u="1"/>
        <s v="Dassault Systemes SE" u="1"/>
        <s v="Banco de Sabadell SA" u="1"/>
        <s v="Baloise Holding AG" u="1"/>
        <s v="Yara International ASA" u="1"/>
        <s v="Exor NV" u="1"/>
        <s v="ACS Actividades de Construccion y Servicios SA" u="1"/>
        <s v="Assa Abloy AB" u="1"/>
        <s v="Koninklijke KPN NV" u="1"/>
        <s v="Terna Rete Elettrica Nazionale SpA" u="1"/>
        <s v="Infrastrutture Wireless Italiane SpA" u="1"/>
        <s v="Lincoln National Corp" u="1"/>
        <s v="Signify NV" u="1"/>
        <s v="Nordnet AB (publ)" u="1"/>
        <s v="Evotec SE" u="1"/>
        <s v="Rentokil Initial PLC" u="1"/>
        <s v="ETSY Inc" u="1"/>
        <s v="Rightmove PLC" u="1"/>
        <s v="Fresenius Medical Care AG &amp; Co KGaA" u="1"/>
        <s v="Industria de Diseno Textil SA" u="1"/>
        <s v="Swatch Group AG" u="1"/>
        <s v="Schroders PLC" u="1"/>
        <s v="Bayer AG" u="1"/>
        <s v="Elia Group SA" u="1"/>
        <s v="AP Moeller - Maersk A/S" u="1"/>
        <s v="NatWest Group PLC" u="1"/>
        <s v="Boliden AB" u="1"/>
        <s v="Bio Rad Laboratories Inc" u="1"/>
        <s v="Royal Unibrew A/S" u="1"/>
        <s v="ABN Amro Bank NV" u="1"/>
        <s v="Coloplast A/S" u="1"/>
        <s v="Persimmon PLC" u="1"/>
        <s v="Banco Santander SA" u="1"/>
        <s v="Demant A/S" u="1"/>
        <s v="Swedish Orphan Biovitrum AB (publ)" u="1"/>
        <s v="Nkt A/S" u="1"/>
        <s v="Blackrock Finance Inc" u="1"/>
        <s v="Snam SpA" u="1"/>
        <s v="Viscofan SA" u="1"/>
        <s v="Arcadis NV" u="1"/>
        <s v="SEB SA" u="1"/>
        <s v="Dowlais Group Plc" u="1"/>
        <s v="Nielsen Holdings PLC" u="1"/>
        <s v="Partners Group Holding AG" u="1"/>
        <s v="Akzo Nobel NV" u="1"/>
        <s v="Twitter Inc" u="1"/>
        <s v="Reply SpA" u="1"/>
        <s v="K&amp;S AG" u="1"/>
        <s v="Fresenius SE &amp; Co KGaA" u="1"/>
        <s v="Gaztransport et Technigaz SA" u="1"/>
        <s v="ING Groep NV" u="1"/>
        <s v="Sofina SA" u="1"/>
        <s v="Nemetschek SE" u="1"/>
        <s v="Abrdn PLC" u="1"/>
        <s v="ASM International NV" u="1"/>
        <s v="Flughafen Zuerich AG" u="1"/>
        <s v="Pernod Ricard SA" u="1"/>
        <s v="Cofinimmo SA" u="1"/>
        <s v="Buzzi SpA" u="1"/>
        <s v="Ryanair Holdings PLC" u="1"/>
        <s v="Infineon Technologies AG" u="1"/>
        <s v="Laboratory Corporation of America Holdings" u="1"/>
        <s v="LXI REIT PLC" u="1"/>
        <s v="Weir Group PLC" u="1"/>
        <s v="Geberit AG" u="1"/>
        <s v="Alfa Laval AB" u="1"/>
        <s v="Energean PLC" u="1"/>
        <s v="ams Osram AG" u="1"/>
        <s v="Hellofresh SE" u="1"/>
        <s v="Sempra Energy" u="1"/>
        <s v="Qiagen NV" u="1"/>
        <s v="Verallia SA" u="1"/>
        <s v="Commerzbank AG" u="1"/>
        <s v="Verbund AG" u="1"/>
        <s v="Smith &amp; Nephew PLC" u="1"/>
        <s v="Dechra Pharmaceuticals PLC" u="1"/>
        <s v="Compagnie de Saint Gobain SA" u="1"/>
        <s v="Rolls-Royce Holdings PLC" u="1"/>
        <s v="Intesa Sanpaolo SpA" u="1"/>
        <s v="Public Storage Operating Co" u="1"/>
        <s v="Ocado Group PLC" u="1"/>
        <s v="Umicore SA" u="1"/>
        <s v="Fortum Oyj" u="1"/>
        <s v="Illumina Inc" u="1"/>
        <s v="Adecco Group AG" u="1"/>
        <s v="Bank of Ireland Group PLC" u="1"/>
        <s v="Dino Polska SA" u="1"/>
        <s v="Hays PLC" u="1"/>
        <s v="Bechtle AG" u="1"/>
        <s v="Anglo American PLC" u="1"/>
        <s v="EQT AB" u="1"/>
        <s v="Kbc Groep NV" u="1"/>
        <s v="Warehouses de Pauw NV" u="1"/>
        <s v="Spie SA" u="1"/>
        <s v="BE Semiconductor Industries NV" u="1"/>
        <s v="Ambu A/S" u="1"/>
        <s v="Spectris PLC" u="1"/>
        <s v="Moncler SpA" u="1"/>
        <s v="Bachem Holding AG" u="1"/>
        <s v="B&amp;M European Value Retail SA" u="1"/>
        <s v="Boston Properties Inc" u="1"/>
        <s v="Sandoz Group AG" u="1"/>
        <s v="Atlas Copco AB" u="1"/>
        <s v="CD Projekt SA" u="1"/>
        <s v="Kesko Oyj" u="1"/>
        <s v="LEG Immobilien SE" u="1"/>
        <s v="Antofagasta PLC" u="1"/>
        <s v="ArcelorMittal SA" u="1"/>
        <s v="Belimo Holding AG" u="1"/>
        <s v="Physicians Realty Trust" u="1"/>
        <s v="Adyen NV" u="1"/>
        <s v="Vistry Group PLC" u="1"/>
        <s v="TUI AG" u="1"/>
        <s v="L'Oreal SA" u="1"/>
        <s v="Danone SA" u="1"/>
        <s v="Bollore SE" u="1"/>
        <s v="Bankinter SA" u="1"/>
        <s v="L E Lundbergforetagen AB (publ)" u="1"/>
        <s v="Galp Energia SGPS SA" u="1"/>
        <s v="Addtech AB" u="1"/>
        <s v="Next PLC" u="1"/>
        <s v="Kerry Group PLC" u="1"/>
        <s v="Welltower OP LLC" u="1"/>
        <s v="Hiscox Ltd" u="1"/>
        <s v="Auto Trader Group PLC" u="1"/>
        <s v="Nexi SpA" u="1"/>
        <s v="Swiss Prime Site AG" u="1"/>
        <s v="Deutsche Lufthansa AG" u="1"/>
        <s v="Melrose Industries PLC" u="1"/>
        <s v="Zions Bancorporation NA" u="1"/>
        <s v="Technip Energies NV" u="1"/>
        <s v="Organon &amp; Co" u="1"/>
        <s v="PerkinElmer Inc" u="1"/>
        <s v="Rounderway PLC" u="1"/>
        <s v="Informa PLC" u="1"/>
        <s v="LPP SA" u="1"/>
        <s v="Getlink SE" u="1"/>
        <s v="HSBC Holdings PLC" u="1"/>
        <s v="Tritax Big Box Reit PLC" u="1"/>
        <s v="Encavis AG" u="1"/>
        <s v="Unite Group PLC" u="1"/>
        <s v="Tenaris SA" u="1"/>
        <s v="Eurofins Scientific SE" u="1"/>
        <s v="Kellogg Co" u="1"/>
        <s v="Nel ASA" u="1"/>
        <s v="Azimut Holding SpA" u="1"/>
        <s v="Cigna Corp" u="1"/>
        <s v="Lumen Technologies Inc" u="1"/>
        <s v="Teleperformance SE" u="1"/>
        <s v="Inchcape PLC" u="1"/>
        <s v="Tomra Systems ASA" u="1"/>
        <s v="EDP Renovaveis SA" u="1"/>
        <s v="Talanx AG" u="1"/>
        <s v="Getinge AB" u="1"/>
        <s v="Barry Callebaut AG" u="1"/>
        <s v="Sealed Air Corp" u="1"/>
        <s v="Straumann Holding AG" u="1"/>
        <s v="Solaredge Technologies Inc" u="1"/>
        <s v="Husqvarna AB" u="1"/>
        <s v="WestRock Company" u="1"/>
        <s v="Knorr Bremse AG" u="1"/>
        <s v="Anheuser-Busch Inbev SA" u="1"/>
        <s v="Just Eat Takeaway.com NV" u="1"/>
        <s v="SFS Group AG" u="1"/>
        <s v="Centrica PLC" u="1"/>
        <s v="Aurubis AG" u="1"/>
        <s v="Wise PLC" u="1"/>
        <s v="EssilorLuxottica SA" u="1"/>
        <s v="AAK AB (publ)" u="1"/>
        <s v="SSP Group PLC" u="1"/>
        <s v="Banque Cantonale Vaudoise" u="1"/>
        <s v="First Republic Bank" u="1"/>
        <s v="British Land Company PLC" u="1"/>
        <s v="SalMar ASA" u="1"/>
        <s v="LondonMetric Property PLC" u="1"/>
        <s v="Investor AB" u="1"/>
        <s v="Symrise AG" u="1"/>
        <s v="LVMH Moet Hennessy Louis Vuitton SE" u="1"/>
        <s v="Flutter Entertainment PLC" u="1"/>
        <s v="Mondi PLC" u="1"/>
        <s v="Veolia Environnement SA" u="1"/>
        <s v="UBS Group AG" u="1"/>
        <s v="Heidelberg Materials AG" u="1"/>
        <s v="Allreal Holding AG" u="1"/>
        <s v="FinecoBank Banca Fineco SpA" u="1"/>
        <s v="Sagax AB" u="1"/>
        <s v="Experian PLC" u="1"/>
        <s v="Mowi ASA" u="1"/>
        <s v="WPP PLC" u="1"/>
        <s v="Enagas SA" u="1"/>
        <s v="Sandvik AB" u="1"/>
        <s v="Lloyds Banking Group PLC" u="1"/>
        <s v="Schindler Holding AG" u="1"/>
        <s v="Ferrari NV" u="1"/>
        <s v="Covestro AG" u="1"/>
        <s v="Duke Realty Corp" u="1"/>
        <s v="Phoenix Group Holdings PLC" u="1"/>
        <s v="InterContinental Hotels Group PLC" u="1"/>
        <s v="TeamViewer SE" u="1"/>
        <s v="Indivior PLC" u="1"/>
        <s v="Allergan PLC" u="1"/>
        <s v="Roche Holding AG" u="1"/>
        <s v="Jyske Bank A/S" u="1"/>
        <s v="Groep Brussel Lambert NV" u="1"/>
        <s v="Barratt Developments P L C" u="1"/>
        <s v="Tele2 AB" u="1"/>
        <s v="Frontline Plc" u="1"/>
        <s v="Publicis Groupe SA" u="1"/>
        <s v="Relx PLC" u="1"/>
        <s v="Airbus SE" u="1"/>
        <s v="Hugo Boss AG" u="1"/>
        <s v="Swisscom AG" u="1"/>
        <s v="Lotus Bakeries NV" u="1"/>
        <s v="Sopra Steria Group SA" u="1"/>
        <s v="Allfunds Group PLC" u="1"/>
        <s v="Aviva PLC" u="1"/>
        <s v="Howden Joinery Group PLC" u="1"/>
        <s v="Comerica Inc" u="1"/>
        <s v="Chocoladefabriken Lindt &amp; Spruengli AG" u="1"/>
        <s v="VF Corp" u="1"/>
        <s v="Oersted A/S" u="1"/>
        <s v="Scor SE" u="1"/>
        <s v="Covivio SA" u="1"/>
        <s v="Rational AG" u="1"/>
        <s v="Amadeus IT Group SA" u="1"/>
        <s v="InPost SA" u="1"/>
        <s v="Naturgy Energy Group SA" u="1"/>
        <s v="Nestle SA" u="1"/>
        <s v="Merck KGaA" u="1"/>
        <s v="AstraZeneca PLC" u="1"/>
        <s v="Hikma Pharmaceuticals PLC" u="1"/>
        <s v="Danske Bank A/S" u="1"/>
        <s v="HALEON PLC" u="1"/>
        <s v="Whirlpool Corp" u="1"/>
        <s v="Tate &amp; Lyle PLC" u="1"/>
        <s v="Stora Enso Oyj" u="1"/>
        <s v="Caixabank SA" u="1"/>
        <s v="Sampo Oyj" u="1"/>
        <s v="Amundi SA" u="1"/>
        <s v="SEGRO PLC" u="1"/>
        <s v="Signature Bank" u="1"/>
        <s v="Bath &amp; Body Works Inc" u="1"/>
        <s v="Balfour Beatty PLC" u="1"/>
        <s v="Advance Auto Parts Inc" u="1"/>
        <s v="Leonardo SpA" u="1"/>
        <s v="Mediobanca Banca di Credito Finanziario SpA" u="1"/>
        <s v="Grifols SA" u="1"/>
        <s v="Taylor Wimpey PLC" u="1"/>
        <s v="Worldline SA" u="1"/>
        <s v="Konecranes Abp" u="1"/>
        <s v="IG Group Holdings PLC" u="1"/>
        <s v="Games Workshop Group PLC" u="1"/>
        <s v="Heineken Holding NV" u="1"/>
        <s v="Ceridian HCM Holding Inc" u="1"/>
        <s v="Metso Oyj" u="1"/>
        <s v="Citrix Systems Inc" u="1"/>
        <s v="Henkel AG &amp; Co KGaA" u="1"/>
        <s v="Tesco PLC" u="1"/>
        <s v="Helvetia Holding AG" u="1"/>
        <s v="Poste Italiane SpA" u="1"/>
        <s v="MTU Aero Engines AG" u="1"/>
        <s v="DCC PLC" u="1"/>
        <s v="IMI PLC" u="1"/>
        <s v="Greggs PLC" u="1"/>
        <s v="Sika AG" u="1"/>
        <s v="Scout24 SE" u="1"/>
        <s v="Sonova Holding AG" u="1"/>
        <s v="Volkswagen AG" u="1"/>
        <s v="Huhtamaki Oyj" u="1"/>
        <s v="Alcon AG" u="1"/>
        <s v="Glanbia PLC" u="1"/>
        <s v="Halma PLC" u="1"/>
        <s v="Aena SME SA" u="1"/>
        <s v="Swedbank AB" u="1"/>
        <s v="DKSH Holding AG" u="1"/>
        <s v="Genus PLC" u="1"/>
        <s v="WH Smith PLC" u="1"/>
        <s v="Billerud AB (publ)" u="1"/>
        <s v="Dr Ing hc F Porsche AG" u="1"/>
        <s v="Powszechna Kasa Oszczednosci Bank Polski SA" u="1"/>
        <s v="Eiffage SA" u="1"/>
        <s v="Travis Perkins PLC" u="1"/>
        <s v="Fortune Brands Home &amp; Security Inc" u="1"/>
        <s v="Direct Line Insurance Group PLC" u="1"/>
        <s v="Alstom SA" u="1"/>
        <s v="Ackermans &amp; Van Haaren NV" u="1"/>
        <s v="Recordati Industria Chimica e Farmaceutica SpA" u="1"/>
        <s v="Prysmian SpA" u="1"/>
        <s v="Essity AB (publ)" u="1"/>
        <s v="Daimler Truck Holding AG" u="1"/>
        <s v="Elis SA" u="1"/>
        <s v="Orion Oyj" u="1"/>
        <s v="Whitbread PLC" u="1"/>
        <s v="BP PLC" u="1"/>
        <s v="Ferrovial SE" u="1"/>
        <s v="Raytheon Technologies Corp" u="1"/>
        <s v="Saab AB" u="1"/>
        <s v="Amentum Holdings LLC" u="1"/>
        <s v="DSM-Firmenich AG" u="1"/>
        <s v="Intermediate Capital Group PLC" u="1"/>
        <s v="Fortnox AB" u="1"/>
        <s v="Aeroports de Paris SA" u="1"/>
        <s v="Kering SA" u="1"/>
        <s v="Orkla ASA" u="1"/>
        <s v="KRC Interim Corp" u="1"/>
        <s v="Gecina SA" u="1"/>
        <s v="Cembra Money Bank AG" u="1"/>
        <s v="Verisign Inc" u="1"/>
        <s v="Carl Zeiss Meditec AG" u="1"/>
        <s v="E ON SE" u="1"/>
        <s v="BAWAG Group AG" u="1"/>
        <s v="ASR Nederland NV" u="1"/>
        <s v="Arkema SA" u="1"/>
        <s v="Cellnex Telecom SA" u="1"/>
        <s v="Hargreaves Lansdown PLC" u="1"/>
        <s v="Newell Brands Inc" u="1"/>
        <s v="VAT Group AG" u="1"/>
        <s v="Storebrand ASA" u="1"/>
        <s v="Abb Ltd" u="1"/>
        <s v="Healthpeak OP LLC" u="1"/>
        <s v="Telia Company AB" u="1"/>
        <s v="Randstad NV" u="1"/>
        <s v="SGS SA" u="1"/>
        <s v="Muenchener Rueckversicherungs Gesellschaft in Muenchen AG" u="1"/>
        <s v="SVB Financial Group" u="1"/>
        <s v="Standard &amp; Poor's Corp" u="1"/>
        <s v="Logitech International SA" u="1"/>
        <s v="Ringkjoebing Landbobank A/S" u="1"/>
        <s v="Universal Music Group NV" u="1"/>
        <s v="Italgas SpA" u="1"/>
        <s v="Ucb SA" u="1"/>
        <s v="L'Air Liquide Societe Anonyme pour l'Etude et l'Exploitation des Procedes Georges Claude SA" u="1"/>
        <s v="Activision Blizzard Inc" u="1"/>
        <s v="DENTSPLY SIRONA Inc" u="1"/>
        <s v="Hexpol AB" u="1"/>
        <s v="Bellway PLC" u="1"/>
        <s v="Accelleron Industries AG" u="1"/>
        <s v="AXA SA" u="1"/>
        <s v="Temenos AG" u="1"/>
        <s v="Telecom Italia SpA" u="1"/>
        <s v="Vinci SA" u="1"/>
        <s v="Inmobiliaria Colonial SOCIMI SA" u="1"/>
        <s v="Wolters Kluwer NV" u="1"/>
        <s v="BKW AG" u="1"/>
        <s v="3i Group PLC" u="1"/>
        <s v="Pioneer Natural Resources Co" u="1"/>
        <s v="PVH Corp" u="1"/>
        <s v="Santander Bank Polska SA" u="1"/>
        <s v="Klepierre SA" u="1"/>
        <s v="Investec PLC" u="1"/>
        <s v="Softcat PLC" u="1"/>
        <s v="Evolution AB (publ)" u="1"/>
        <s v="Kone Oyj" u="1"/>
        <s v="Securitas AB" u="1"/>
        <s v="ConvaTec Group PLC" u="1"/>
      </sharedItems>
    </cacheField>
    <cacheField name="Market Cap_x000a_(Σ=Avg)" numFmtId="165">
      <sharedItems containsSemiMixedTypes="0" containsString="0" containsNumber="1" minValue="6525565000" maxValue="4542642000000"/>
    </cacheField>
    <cacheField name="1-day Price PCT Change_x000a_(Σ=Avg)" numFmtId="164">
      <sharedItems containsSemiMixedTypes="0" containsString="0" containsNumber="1" minValue="-0.196799544668462" maxValue="0.10414745481372201"/>
    </cacheField>
    <cacheField name="5-day Price PCT Change_x000a_(Σ=Avg)" numFmtId="164">
      <sharedItems containsSemiMixedTypes="0" containsString="0" containsNumber="1" minValue="-0.283476589007012" maxValue="0.251551894181122"/>
    </cacheField>
    <cacheField name="4-week Price PCT Change_x000a_(Σ=Avg)" numFmtId="164">
      <sharedItems containsSemiMixedTypes="0" containsString="0" containsNumber="1" minValue="-0.41035606820461401" maxValue="0.54014759065584994"/>
    </cacheField>
    <cacheField name="13-week Price PCT Change_x000a_(Σ=Avg)" numFmtId="164">
      <sharedItems containsSemiMixedTypes="0" containsString="0" containsNumber="1" minValue="-0.50169527442254702" maxValue="1.5877160569856699"/>
    </cacheField>
    <cacheField name="26-week Price PCT Change_x000a_(Σ=Avg)" numFmtId="164">
      <sharedItems containsString="0" containsBlank="1" containsNumber="1" minValue="-0.56572993936409199" maxValue="12.5023564695801"/>
    </cacheField>
    <cacheField name="YTD Price PCT Change_x000a_(Σ=Avg)" numFmtId="164">
      <sharedItems containsSemiMixedTypes="0" containsString="0" containsNumber="1" minValue="-0.45547772402125197" maxValue="1.65519420338697"/>
    </cacheField>
    <cacheField name="52-week Price PCT Change_x000a_(Σ=Avg)" numFmtId="164">
      <sharedItems containsString="0" containsBlank="1" containsNumber="1" minValue="-0.74171167610767097" maxValue="4.5882973611635798"/>
    </cacheField>
    <cacheField name="Price 52 Week High_x000a_(Σ=Avg)" numFmtId="166">
      <sharedItems containsSemiMixedTypes="0" containsString="0" containsNumber="1" minValue="14.494999999999999" maxValue="8560.06"/>
    </cacheField>
    <cacheField name="Price 52 Week Low_x000a_(Σ=Avg)" numFmtId="166">
      <sharedItems containsSemiMixedTypes="0" containsString="0" containsNumber="1" minValue="6.86" maxValue="6569.99"/>
    </cacheField>
    <cacheField name="Average Daily Volume - 10 Days_x000a_(Σ=Avg)" numFmtId="3">
      <sharedItems containsSemiMixedTypes="0" containsString="0" containsNumber="1" containsInteger="1" minValue="8481" maxValue="50808675"/>
    </cacheField>
    <cacheField name="Average Daily Volume - 3 Months_x000a_(Σ=Avg)" numFmtId="3">
      <sharedItems containsSemiMixedTypes="0" containsString="0" containsNumber="1" containsInteger="1" minValue="9097" maxValue="46965076"/>
    </cacheField>
    <cacheField name="GICS Sector Name" numFmtId="0">
      <sharedItems containsBlank="1" count="13">
        <s v="Information Technology"/>
        <s v="Industrials"/>
        <s v="Health Care"/>
        <s v="Utilities"/>
        <s v="Communication Services"/>
        <s v="Real Estate"/>
        <s v="Consumer Discretionary"/>
        <s v="Consumer Staples"/>
        <s v="Financials"/>
        <s v="Energy"/>
        <s v="Materials"/>
        <m u="1"/>
        <s v="" u="1"/>
      </sharedItems>
    </cacheField>
    <cacheField name="GICS Industry Name" numFmtId="0">
      <sharedItems containsBlank="1" count="83">
        <s v="Semiconductors &amp; Semiconductor Equipment"/>
        <s v="Software"/>
        <s v="Electronic Equipment, Instruments &amp; Components"/>
        <s v="Electrical Equipment"/>
        <s v="Communications Equipment"/>
        <s v="Health Care Equipment &amp; Supplies"/>
        <s v="Multi-Utilities"/>
        <s v="Professional Services"/>
        <s v="Interactive Media &amp; Services"/>
        <s v="Residential REITs"/>
        <s v="Specialty Retail"/>
        <s v="Automobiles"/>
        <s v="Food Products"/>
        <s v="Insurance"/>
        <s v="Electric Utilities"/>
        <s v="Entertainment"/>
        <s v="Oil, Gas &amp; Consumable Fuels"/>
        <s v="Gas Utilities"/>
        <s v="Commercial Services &amp; Supplies"/>
        <s v="Containers &amp; Packaging"/>
        <s v="Tobacco"/>
        <s v="Banks"/>
        <s v="Hotels, Restaurants &amp; Leisure"/>
        <s v="Life Sciences Tools &amp; Services"/>
        <s v="Aerospace &amp; Defense"/>
        <s v="Health Care Providers &amp; Services"/>
        <s v="IT Services"/>
        <s v="Building Products"/>
        <s v="Chemicals"/>
        <s v="Financial Services"/>
        <s v="Media"/>
        <s v="Household Durables"/>
        <s v="Broadline Retail"/>
        <s v="Metals &amp; Mining"/>
        <s v="Biotechnology"/>
        <s v="Machinery"/>
        <s v="Textiles, Apparel &amp; Luxury Goods"/>
        <s v="Capital Markets"/>
        <s v="Independent Power and Renewable Electricity Producers"/>
        <s v="Ground Transportation"/>
        <s v="Household Products"/>
        <s v="Beverages"/>
        <s v="Real Estate Management &amp; Development"/>
        <s v="Technology Hardware, Storage &amp; Peripherals"/>
        <s v="Specialized REITs"/>
        <s v="Construction &amp; Engineering"/>
        <s v="Consumer Staples Distribution &amp; Retail"/>
        <s v="Office REITs"/>
        <s v="Health Care REITs"/>
        <s v="Energy Equipment &amp; Services"/>
        <s v="Pharmaceuticals"/>
        <s v="Diversified Telecommunication Services"/>
        <s v="Consumer Finance"/>
        <s v="Personal Care Products"/>
        <s v="Construction Materials"/>
        <s v="Leisure Products"/>
        <s v="Water Utilities"/>
        <s v="Passenger Airlines"/>
        <s v="Trading Companies &amp; Distributors"/>
        <s v="Air Freight &amp; Logistics"/>
        <s v="Industrial REITs"/>
        <s v="Retail REITs"/>
        <s v="Wireless Telecommunication Services"/>
        <s v="Hotel &amp; Resort REITs"/>
        <s v="Distributors"/>
        <s v="Automobile Components"/>
        <s v="Industrial Conglomerates"/>
        <m u="1"/>
        <s v="" u="1"/>
        <s v="Multiline Retail" u="1"/>
        <s v="Health Care Technology" u="1"/>
        <s v="Food &amp; Staples Retailing" u="1"/>
        <s v="Paper &amp; Forest Products" u="1"/>
        <s v="Marine Transportation" u="1"/>
        <s v="Auto Components" u="1"/>
        <s v="Airlines" u="1"/>
        <s v="Equity Real Estate Investment Trusts (REITs)" u="1"/>
        <s v="Personal Products" u="1"/>
        <s v="Road &amp; Rail" u="1"/>
        <s v="Internet &amp; Direct Marketing Retail" u="1"/>
        <s v="Diversified Financial Services" u="1"/>
        <s v="Transportation Infrastructure" u="1"/>
        <s v="Diversified REITs" u="1"/>
      </sharedItems>
    </cacheField>
    <cacheField name="GICS Sub-Industry Name" numFmtId="0">
      <sharedItems/>
    </cacheField>
    <cacheField name="Close Price_x000a_(Σ=None)" numFmtId="166">
      <sharedItems containsSemiMixedTypes="0" containsString="0" containsNumber="1" minValue="10.25" maxValue="8096.1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5">
  <r>
    <s v="KLAC.OQ"/>
    <x v="0"/>
    <n v="190172501069.35001"/>
    <n v="-1.9364650219668801E-2"/>
    <n v="9.0020510431770798E-2"/>
    <n v="-6.0914198425849303E-2"/>
    <n v="0.248880969596805"/>
    <n v="0.51856271129672105"/>
    <n v="0.19403660664318401"/>
    <n v="0.93304909732862595"/>
    <n v="1693.35"/>
    <n v="553.74"/>
    <n v="537214"/>
    <n v="417688"/>
    <x v="0"/>
    <x v="0"/>
    <s v="Semiconductor Materials &amp; Equipment"/>
    <n v="1450.85"/>
  </r>
  <r>
    <s v="ADSK.OQ"/>
    <x v="1"/>
    <n v="47379880000"/>
    <n v="-3.91246399243304E-2"/>
    <n v="-6.12030580525917E-2"/>
    <n v="-0.14783039731564102"/>
    <n v="-0.24793889019752999"/>
    <n v="-0.212370044052863"/>
    <n v="-0.244991723252593"/>
    <n v="-0.24821716899892302"/>
    <n v="329.01"/>
    <n v="216.13"/>
    <n v="979344"/>
    <n v="721845"/>
    <x v="0"/>
    <x v="1"/>
    <s v="Application Software"/>
    <n v="223.49"/>
  </r>
  <r>
    <s v="GLW.N"/>
    <x v="2"/>
    <n v="106252000000"/>
    <n v="-1.05342362678706E-2"/>
    <n v="0.16588350031031102"/>
    <n v="0.40656754733126599"/>
    <n v="0.59664885866925699"/>
    <n v="0.99969586374695796"/>
    <n v="0.50182731841023298"/>
    <n v="1.52835993078254"/>
    <n v="136.75"/>
    <n v="37.5"/>
    <n v="2329201"/>
    <n v="1825137"/>
    <x v="0"/>
    <x v="2"/>
    <s v="Electronic Components"/>
    <n v="131.5"/>
  </r>
  <r>
    <s v="HUBB.N"/>
    <x v="3"/>
    <n v="27423754927.040001"/>
    <n v="-1.9378718291609998E-5"/>
    <n v="5.8719737382027203E-2"/>
    <n v="6.5914771436243802E-2"/>
    <n v="0.179070033131498"/>
    <n v="0.17901615372312499"/>
    <n v="0.161919344306591"/>
    <n v="0.31903581196799702"/>
    <n v="533.4"/>
    <n v="299.42500000000001"/>
    <n v="163179"/>
    <n v="132433"/>
    <x v="1"/>
    <x v="3"/>
    <s v="Electrical Components &amp; Equipment"/>
    <n v="516.02"/>
  </r>
  <r>
    <s v="FFIV.OQ"/>
    <x v="4"/>
    <n v="14809179911.459999"/>
    <n v="-7.3053383804436406E-2"/>
    <n v="-3.3885181224881003E-2"/>
    <n v="-4.3687725829409899E-2"/>
    <n v="9.6914639762213609E-2"/>
    <n v="-0.177331240188383"/>
    <n v="2.6482801849094999E-2"/>
    <n v="-0.15640695428203499"/>
    <n v="345.47"/>
    <n v="223.77"/>
    <n v="267765"/>
    <n v="412250"/>
    <x v="0"/>
    <x v="4"/>
    <s v="Communications Equipment"/>
    <n v="262.02"/>
  </r>
  <r>
    <s v="BDX.N"/>
    <x v="5"/>
    <n v="50629941058.290001"/>
    <n v="-1.55575240837117E-2"/>
    <n v="9.5652097703412112E-2"/>
    <n v="8.597607245851499E-2"/>
    <n v="0.172104821263632"/>
    <n v="0.160323665111444"/>
    <n v="0.16588403512511798"/>
    <n v="1.8291551770270901E-3"/>
    <n v="184.94311569999999"/>
    <n v="127.7014375"/>
    <n v="880764"/>
    <n v="636280"/>
    <x v="2"/>
    <x v="5"/>
    <s v="Health Care Equipment"/>
    <n v="177.81"/>
  </r>
  <r>
    <s v="PEG.N"/>
    <x v="6"/>
    <n v="42198477131.040001"/>
    <n v="4.6345811051693398E-3"/>
    <n v="5.9531269582654395E-2"/>
    <n v="6.4601435587457609E-2"/>
    <n v="2.60953999271758E-2"/>
    <n v="-2.6036866359446898E-2"/>
    <n v="5.2801992528020099E-2"/>
    <n v="8.8305489260145399E-3"/>
    <n v="91.24"/>
    <n v="74.790000000000006"/>
    <n v="842194"/>
    <n v="870351"/>
    <x v="3"/>
    <x v="6"/>
    <s v="Multi-Utilities"/>
    <n v="84.54"/>
  </r>
  <r>
    <s v="BR.N"/>
    <x v="7"/>
    <n v="19902153446.049999"/>
    <n v="1.7427633542226099E-2"/>
    <n v="-0.119200165340498"/>
    <n v="-0.22287563822027701"/>
    <n v="-0.24440406010371898"/>
    <n v="-0.34239864213246901"/>
    <n v="-0.236142850741587"/>
    <n v="-0.29668289462827002"/>
    <n v="271.39999999999998"/>
    <n v="163.79"/>
    <n v="490229"/>
    <n v="274729"/>
    <x v="1"/>
    <x v="7"/>
    <s v="Data Processing &amp; Outsourced Services"/>
    <n v="170.47"/>
  </r>
  <r>
    <s v="META.OQ"/>
    <x v="8"/>
    <n v="1643730436061.8401"/>
    <n v="-2.82343088725719E-2"/>
    <n v="-3.0438220856149698E-2"/>
    <n v="4.6730025773195995E-2"/>
    <n v="6.545442620800461E-2"/>
    <n v="-0.16917903673302401"/>
    <n v="-1.55736338984079E-2"/>
    <n v="-0.10417987813284099"/>
    <n v="796.21"/>
    <n v="479.89"/>
    <n v="4475097"/>
    <n v="4848249"/>
    <x v="4"/>
    <x v="8"/>
    <s v="Interactive Media &amp; Services"/>
    <n v="649.80999999999995"/>
  </r>
  <r>
    <s v="ROP.OQ"/>
    <x v="9"/>
    <n v="34092812000"/>
    <n v="-4.1881366087477598E-2"/>
    <n v="-8.8831908831908793E-2"/>
    <n v="-0.22795413397706699"/>
    <n v="-0.28571747627023997"/>
    <n v="-0.39077263029564202"/>
    <n v="-0.281513265787523"/>
    <n v="-0.43570470745994799"/>
    <n v="595"/>
    <n v="317.67"/>
    <n v="959166"/>
    <n v="526176"/>
    <x v="0"/>
    <x v="1"/>
    <s v="Application Software"/>
    <n v="319.82"/>
  </r>
  <r>
    <s v="MAA.N"/>
    <x v="10"/>
    <n v="15599272108.799999"/>
    <n v="-1.9039917665220899E-2"/>
    <n v="2.0807833537331601E-2"/>
    <n v="-1.4766686355581799E-2"/>
    <n v="2.21371122175411E-2"/>
    <n v="-4.7061343997714805E-2"/>
    <n v="-3.9378014541789699E-2"/>
    <n v="-0.14362726222564501"/>
    <n v="173.21"/>
    <n v="125.75"/>
    <n v="400939"/>
    <n v="334649"/>
    <x v="5"/>
    <x v="9"/>
    <s v="Multi-Family Residential REITs"/>
    <n v="133.44"/>
  </r>
  <r>
    <s v="HD.N"/>
    <x v="11"/>
    <n v="388468491676.70001"/>
    <n v="-1.1774342172621299E-3"/>
    <n v="2.0529853283468999E-2"/>
    <n v="2.9169743643844299E-2"/>
    <n v="6.0178770342597998E-2"/>
    <n v="-2.5229816147082199E-2"/>
    <n v="0.134030804998547"/>
    <n v="-4.1558186373237598E-2"/>
    <n v="426.46"/>
    <n v="326.31"/>
    <n v="1125956"/>
    <n v="1253994"/>
    <x v="6"/>
    <x v="10"/>
    <s v="Home Improvement Retail"/>
    <n v="390.22"/>
  </r>
  <r>
    <s v="MDT.N"/>
    <x v="12"/>
    <n v="129329593303.03999"/>
    <n v="-1.97863078749505E-3"/>
    <n v="-2.0106847984458498E-2"/>
    <n v="1.8989898989898901E-2"/>
    <n v="4.9303099646349005E-2"/>
    <n v="9.6760165253315905E-2"/>
    <n v="5.0176972725379798E-2"/>
    <n v="0.10432402846196"/>
    <n v="106.33"/>
    <n v="79.55"/>
    <n v="2271472"/>
    <n v="2017712"/>
    <x v="2"/>
    <x v="5"/>
    <s v="Health Care Equipment"/>
    <n v="100.88"/>
  </r>
  <r>
    <s v="TSLA.OQ"/>
    <x v="13"/>
    <n v="1565026807566.8799"/>
    <n v="-2.61517267144558E-2"/>
    <n v="4.99987412200096E-2"/>
    <n v="-4.9022960986843597E-2"/>
    <n v="3.7513370979377597E-2"/>
    <n v="0.24283330353417998"/>
    <n v="-7.2600729342702203E-2"/>
    <n v="0.239398531990134"/>
    <n v="498.82"/>
    <n v="214.25"/>
    <n v="15693806"/>
    <n v="15998471"/>
    <x v="6"/>
    <x v="11"/>
    <s v="Automobile Manufacturers"/>
    <n v="417.07"/>
  </r>
  <r>
    <s v="MDLZ.OQ"/>
    <x v="14"/>
    <n v="79294973084.339996"/>
    <n v="6.3445583211323396E-3"/>
    <n v="2.5700547172939698E-2"/>
    <n v="7.95811518324607E-2"/>
    <n v="8.583464981569261E-2"/>
    <n v="6.5082980800519295E-3"/>
    <n v="0.149173323425599"/>
    <n v="2.07920792079208E-2"/>
    <n v="71.150000000000006"/>
    <n v="51.25"/>
    <n v="4710959"/>
    <n v="3892847"/>
    <x v="7"/>
    <x v="12"/>
    <s v="Packaged Foods &amp; Meats"/>
    <n v="61.86"/>
  </r>
  <r>
    <s v="CINF.OQ"/>
    <x v="15"/>
    <n v="25760216681.43"/>
    <n v="1.0094212651413199E-2"/>
    <n v="-3.72594752186588E-2"/>
    <n v="1.0650670257697401E-2"/>
    <n v="-5.4213601590263902E-3"/>
    <n v="7.1099578332792804E-2"/>
    <n v="1.0960078373744899E-2"/>
    <n v="0.23520610458592098"/>
    <n v="174.27"/>
    <n v="123.15"/>
    <n v="346675"/>
    <n v="267156"/>
    <x v="8"/>
    <x v="13"/>
    <s v="Property &amp; Casualty Insurance"/>
    <n v="165.11"/>
  </r>
  <r>
    <s v="ES.N"/>
    <x v="16"/>
    <n v="26383300676.400002"/>
    <n v="1.4240956992308501E-3"/>
    <n v="3.82400708696293E-2"/>
    <n v="9.0400344382264297E-3"/>
    <n v="-4.5732121047631996E-2"/>
    <n v="7.3423904747366597E-2"/>
    <n v="4.4408139016783005E-2"/>
    <n v="0.17749497655726698"/>
    <n v="75.25"/>
    <n v="52.31"/>
    <n v="936434"/>
    <n v="898368"/>
    <x v="3"/>
    <x v="14"/>
    <s v="Electric Utilities"/>
    <n v="70.319999999999993"/>
  </r>
  <r>
    <s v="CSCO.OQ"/>
    <x v="17"/>
    <n v="296332092225"/>
    <n v="-0.123217208323591"/>
    <n v="-8.9363768819815392E-2"/>
    <n v="-3.3222591362126502E-3"/>
    <n v="-3.07573016283277E-2"/>
    <n v="8.22510822510822E-2"/>
    <n v="-2.6353368817344E-2"/>
    <n v="0.19942427634735299"/>
    <n v="88.18"/>
    <n v="52.11"/>
    <n v="12232572"/>
    <n v="8651329"/>
    <x v="0"/>
    <x v="4"/>
    <s v="Communications Equipment"/>
    <n v="75"/>
  </r>
  <r>
    <s v="NRG.N"/>
    <x v="18"/>
    <n v="31007256214.400002"/>
    <n v="7.2838199589118106E-3"/>
    <n v="0.120188313486569"/>
    <n v="2.0820189274447901E-2"/>
    <n v="-2.6181161600963E-2"/>
    <n v="5.2152425542983501E-2"/>
    <n v="1.6076362722933901E-2"/>
    <n v="0.57607636859536404"/>
    <n v="180.4"/>
    <n v="79.72"/>
    <n v="521290"/>
    <n v="510344"/>
    <x v="3"/>
    <x v="14"/>
    <s v="Electric Utilities"/>
    <n v="161.80000000000001"/>
  </r>
  <r>
    <s v="NFLX.OQ"/>
    <x v="19"/>
    <n v="320293220699"/>
    <n v="-4.7224315498618497E-2"/>
    <n v="-6.1951279831828902E-2"/>
    <n v="-0.138444065871664"/>
    <n v="-0.34276530674129096"/>
    <n v="-0.383532700559095"/>
    <n v="-0.190912969283277"/>
    <n v="-0.26156661572456202"/>
    <n v="134.0925"/>
    <n v="75.23"/>
    <n v="13317637"/>
    <n v="12959414"/>
    <x v="4"/>
    <x v="15"/>
    <s v="Movies &amp; Entertainment"/>
    <n v="75.86"/>
  </r>
  <r>
    <s v="APA.OQ"/>
    <x v="20"/>
    <n v="9547696236.9200001"/>
    <n v="-4.7416843595187504E-2"/>
    <n v="1.6616314199395802E-2"/>
    <n v="3.4986543637062703E-2"/>
    <n v="9.0319967598217796E-2"/>
    <n v="0.31381161542215702"/>
    <n v="0.100572363041701"/>
    <n v="0.20339740724184199"/>
    <n v="28.56"/>
    <n v="13.585000000000001"/>
    <n v="2628615"/>
    <n v="2193928"/>
    <x v="9"/>
    <x v="16"/>
    <s v="Oil &amp; Gas Exploration &amp; Production"/>
    <n v="26.92"/>
  </r>
  <r>
    <s v="ATO.N"/>
    <x v="21"/>
    <n v="29410081430.419998"/>
    <n v="1.0229016309598399E-2"/>
    <n v="3.6559766763848402E-2"/>
    <n v="4.3986375381724202E-2"/>
    <n v="-1.12378490756859E-3"/>
    <n v="7.0065611268283992E-2"/>
    <n v="6.0490365686333106E-2"/>
    <n v="0.214773814404811"/>
    <n v="180.41"/>
    <n v="142.09"/>
    <n v="581961"/>
    <n v="479658"/>
    <x v="3"/>
    <x v="17"/>
    <s v="Gas Utilities"/>
    <n v="177.77"/>
  </r>
  <r>
    <s v="CTAS.OQ"/>
    <x v="22"/>
    <n v="78418359580.600006"/>
    <n v="-2.1261728888001697E-2"/>
    <n v="1.0251919014991499E-2"/>
    <n v="2.6587585642703399E-3"/>
    <n v="4.35846948007024E-2"/>
    <n v="-0.11411275749909701"/>
    <n v="4.2696868187376905E-2"/>
    <n v="-4.1591320072332801E-2"/>
    <n v="229.185"/>
    <n v="180.49"/>
    <n v="891610"/>
    <n v="832487"/>
    <x v="1"/>
    <x v="18"/>
    <s v="Diversified Support Services"/>
    <n v="196.1"/>
  </r>
  <r>
    <s v="BALL.N"/>
    <x v="23"/>
    <n v="17880106784.639999"/>
    <n v="-9.2070092070092296E-3"/>
    <n v="8.0072518507328105E-3"/>
    <n v="0.19377348362855598"/>
    <n v="0.39173967459324205"/>
    <n v="0.24384787472035799"/>
    <n v="0.259580894846139"/>
    <n v="0.34570391286809199"/>
    <n v="68.28"/>
    <n v="43.55"/>
    <n v="1159550"/>
    <n v="930809"/>
    <x v="10"/>
    <x v="19"/>
    <s v="Metal, Glass &amp; Plastic Containers"/>
    <n v="66.72"/>
  </r>
  <r>
    <s v="SJM.N"/>
    <x v="24"/>
    <n v="11844137240.27"/>
    <n v="-4.5020709526378004E-4"/>
    <n v="1.58308931185944E-2"/>
    <n v="5.9457911815231898E-2"/>
    <n v="6.4369900271985499E-3"/>
    <n v="-3.8585786073222997E-3"/>
    <n v="0.13495552601983399"/>
    <n v="6.8636888717751296E-2"/>
    <n v="121.41"/>
    <n v="93.47"/>
    <n v="637959"/>
    <n v="567179"/>
    <x v="7"/>
    <x v="12"/>
    <s v="Packaged Foods &amp; Meats"/>
    <n v="111.01"/>
  </r>
  <r>
    <s v="PM.N"/>
    <x v="25"/>
    <n v="294134606452.04999"/>
    <n v="1.4387716755247798E-2"/>
    <n v="3.81868131868131E-2"/>
    <n v="9.4981455725544603E-2"/>
    <n v="0.21785368997744101"/>
    <n v="0.14328069220064099"/>
    <n v="0.17799251870324198"/>
    <n v="0.260591100140103"/>
    <n v="190.96"/>
    <n v="142.16999999999999"/>
    <n v="1845278"/>
    <n v="1907352"/>
    <x v="7"/>
    <x v="20"/>
    <s v="Tobacco"/>
    <n v="188.95"/>
  </r>
  <r>
    <s v="MTB.N"/>
    <x v="26"/>
    <n v="35135776000"/>
    <n v="-1.41445126107702E-2"/>
    <n v="-1.08574848251688E-2"/>
    <n v="8.8582584560380304E-2"/>
    <n v="0.24154952248095299"/>
    <n v="0.19309100283578298"/>
    <n v="0.14850109191979399"/>
    <n v="0.17111189837542401"/>
    <n v="239"/>
    <n v="150.82"/>
    <n v="386439"/>
    <n v="336010"/>
    <x v="8"/>
    <x v="21"/>
    <s v="Regional Banks"/>
    <n v="231.4"/>
  </r>
  <r>
    <s v="MGM.N"/>
    <x v="27"/>
    <n v="8746777064.6100006"/>
    <n v="-5.9680968096809804E-2"/>
    <n v="-5.7607497243660502E-2"/>
    <n v="-3.4453544196554699E-2"/>
    <n v="4.1742839731870693E-2"/>
    <n v="-5.8904486650151397E-2"/>
    <n v="-6.3030967388325698E-2"/>
    <n v="-5.2371254000581598E-3"/>
    <n v="41.25"/>
    <n v="25.31"/>
    <n v="1640790"/>
    <n v="1305722"/>
    <x v="6"/>
    <x v="22"/>
    <s v="Casinos &amp; Gaming"/>
    <n v="34.19"/>
  </r>
  <r>
    <s v="IQV.N"/>
    <x v="28"/>
    <n v="28636960000"/>
    <n v="-4.7014335703804103E-2"/>
    <n v="-6.6920866489832101E-2"/>
    <n v="-0.30019064986737404"/>
    <n v="-0.244687989264147"/>
    <n v="-0.108500527983105"/>
    <n v="-0.25092054478505799"/>
    <n v="-0.14644626428065899"/>
    <n v="246.66"/>
    <n v="134.69499999999999"/>
    <n v="711806"/>
    <n v="438347"/>
    <x v="2"/>
    <x v="23"/>
    <s v="Life Sciences Tools &amp; Services"/>
    <n v="168.85"/>
  </r>
  <r>
    <s v="OXY.N"/>
    <x v="29"/>
    <n v="44817222642.660004"/>
    <n v="-3.7044877222692701E-2"/>
    <n v="8.8711465956974305E-3"/>
    <n v="5.3741023859161394E-2"/>
    <n v="8.257972394098051E-2"/>
    <n v="1.6082197900379801E-2"/>
    <n v="0.10627431906614801"/>
    <n v="-4.8923269914279602E-2"/>
    <n v="52.58"/>
    <n v="34.79"/>
    <n v="2702764"/>
    <n v="2637982"/>
    <x v="9"/>
    <x v="16"/>
    <s v="Integrated Oil &amp; Gas"/>
    <n v="45.49"/>
  </r>
  <r>
    <s v="NXPI.OQ"/>
    <x v="30"/>
    <n v="60953040131.489998"/>
    <n v="-3.0270270270270298E-2"/>
    <n v="9.0307477603205302E-2"/>
    <n v="1.5046102263201999E-2"/>
    <n v="0.20360799125335499"/>
    <n v="4.5996372117128793E-2"/>
    <n v="0.11577444024693601"/>
    <n v="0.10191546476181801"/>
    <n v="256.36"/>
    <n v="148.09"/>
    <n v="1678441"/>
    <n v="1305045"/>
    <x v="0"/>
    <x v="0"/>
    <s v="Semiconductors"/>
    <n v="242.19"/>
  </r>
  <r>
    <s v="HOLX.OQ"/>
    <x v="31"/>
    <n v="16723275833.549999"/>
    <n v="-2.3971234518578299E-3"/>
    <n v="2.81124497991958E-3"/>
    <n v="-1.46627565982405E-3"/>
    <n v="8.75302989496363E-3"/>
    <n v="0.10064648839259499"/>
    <n v="5.63834071687475E-3"/>
    <n v="0.17912797103730502"/>
    <n v="75.36"/>
    <n v="51.9"/>
    <n v="904970"/>
    <n v="849501"/>
    <x v="2"/>
    <x v="5"/>
    <s v="Health Care Equipment"/>
    <n v="74.91"/>
  </r>
  <r>
    <s v="TDG.N"/>
    <x v="32"/>
    <n v="73188043441.110001"/>
    <n v="-2.2787081790693699E-2"/>
    <n v="2.5893323623007197E-2"/>
    <n v="-9.5965232919904511E-2"/>
    <n v="-2.1938960333272899E-2"/>
    <n v="-1.9570602979471097E-2"/>
    <n v="-2.54765575064856E-2"/>
    <n v="2.33638393841058E-2"/>
    <n v="1518.1412873899999"/>
    <n v="1112.5220202600001"/>
    <n v="112949"/>
    <n v="90275"/>
    <x v="1"/>
    <x v="24"/>
    <s v="Aerospace &amp; Defense"/>
    <n v="1295.97"/>
  </r>
  <r>
    <s v="HRL.N"/>
    <x v="33"/>
    <n v="12894506603.280001"/>
    <n v="-2.1294363256784899E-2"/>
    <n v="-6.5763252291749591E-2"/>
    <n v="-5.1779935275080798E-2"/>
    <n v="3.4421888790820997E-2"/>
    <n v="-0.171731448763251"/>
    <n v="-1.0970464135021001E-2"/>
    <n v="-0.178408692604276"/>
    <n v="32.07"/>
    <n v="21.04"/>
    <n v="1747433"/>
    <n v="1680020"/>
    <x v="7"/>
    <x v="12"/>
    <s v="Packaged Foods &amp; Meats"/>
    <n v="23.44"/>
  </r>
  <r>
    <s v="HUM.N"/>
    <x v="34"/>
    <n v="21565344324.959999"/>
    <n v="1.9555302166476701E-2"/>
    <n v="-7.6052699560836906E-2"/>
    <n v="-0.37020602218700505"/>
    <n v="-0.24461434485089101"/>
    <n v="-0.36436340371081199"/>
    <n v="-0.30179986725490998"/>
    <n v="-0.312271660962196"/>
    <n v="315"/>
    <n v="170.58"/>
    <n v="650689"/>
    <n v="425075"/>
    <x v="2"/>
    <x v="25"/>
    <s v="Managed Health Care"/>
    <n v="178.83"/>
  </r>
  <r>
    <s v="IBM.N"/>
    <x v="35"/>
    <n v="242582480661.12"/>
    <n v="-4.8715223049008598E-2"/>
    <n v="-0.10476387595294799"/>
    <n v="-0.12898137271354299"/>
    <n v="-0.14872400446106401"/>
    <n v="9.4513095187887405E-2"/>
    <n v="-0.123864825630465"/>
    <n v="1.4502951409249001E-2"/>
    <n v="324.89999999999998"/>
    <n v="214.62"/>
    <n v="1469467"/>
    <n v="1180820"/>
    <x v="0"/>
    <x v="26"/>
    <s v="IT Consulting &amp; Other Services"/>
    <n v="259.52"/>
  </r>
  <r>
    <s v="JCI.N"/>
    <x v="36"/>
    <n v="84814014165.419998"/>
    <n v="-1.6955164585698099E-2"/>
    <n v="4.5653486266223897E-2"/>
    <n v="0.22682602921646702"/>
    <n v="0.15282861896838601"/>
    <n v="0.31946295943629799"/>
    <n v="0.15716075156576198"/>
    <n v="0.556441648882399"/>
    <n v="143.13"/>
    <n v="68.08"/>
    <n v="1626800"/>
    <n v="1698358"/>
    <x v="1"/>
    <x v="27"/>
    <s v="Building Products"/>
    <n v="138.57"/>
  </r>
  <r>
    <s v="APD.N"/>
    <x v="37"/>
    <n v="64904226332"/>
    <n v="-5.5945964385617497E-3"/>
    <n v="2.8218694885361599E-2"/>
    <n v="9.5947063688999204E-2"/>
    <n v="0.108238603961526"/>
    <n v="-2.29318547421031E-3"/>
    <n v="0.180066391385313"/>
    <n v="-6.0737876590945802E-2"/>
    <n v="321.44"/>
    <n v="229.25"/>
    <n v="380603"/>
    <n v="426179"/>
    <x v="10"/>
    <x v="28"/>
    <s v="Industrial Gases"/>
    <n v="291.5"/>
  </r>
  <r>
    <s v="A.N"/>
    <x v="38"/>
    <n v="35321013868.559998"/>
    <n v="-3.1186966640806901E-2"/>
    <n v="-3.6717062634989105E-2"/>
    <n v="-0.13774770420493002"/>
    <n v="-0.14984001633875699"/>
    <n v="5.0559434676537202E-2"/>
    <n v="-8.223708385389869E-2"/>
    <n v="-9.5596755504055789E-2"/>
    <n v="160.25"/>
    <n v="96.44"/>
    <n v="590630"/>
    <n v="624776"/>
    <x v="2"/>
    <x v="23"/>
    <s v="Life Sciences Tools &amp; Services"/>
    <n v="124.88"/>
  </r>
  <r>
    <s v="PYPL.OQ"/>
    <x v="39"/>
    <n v="35979570301.360001"/>
    <n v="-3.4107760751359503E-2"/>
    <n v="-2.05513784461153E-2"/>
    <n v="-0.31124427211843497"/>
    <n v="-0.40180621460278604"/>
    <n v="-0.43672528106082403"/>
    <n v="-0.33059266872216497"/>
    <n v="-0.48760980726366904"/>
    <n v="79.5"/>
    <n v="38.465000000000003"/>
    <n v="12102630"/>
    <n v="6122279"/>
    <x v="8"/>
    <x v="29"/>
    <s v="Transaction &amp; Payment Processing Services"/>
    <n v="39.08"/>
  </r>
  <r>
    <s v="MTD.N"/>
    <x v="40"/>
    <n v="27600063480"/>
    <n v="-2.4938067712634199E-2"/>
    <n v="-1.8027985681744102E-2"/>
    <n v="-9.2669432918395495E-2"/>
    <n v="-3.84228639408574E-2"/>
    <n v="3.3707865168539401E-2"/>
    <n v="-2.6015105545155303E-2"/>
    <n v="3.4526893189090503E-2"/>
    <n v="1525.17"/>
    <n v="950.44"/>
    <n v="47421"/>
    <n v="45570"/>
    <x v="2"/>
    <x v="23"/>
    <s v="Life Sciences Tools &amp; Services"/>
    <n v="1357.92"/>
  </r>
  <r>
    <s v="MU.OQ"/>
    <x v="41"/>
    <n v="465927068776.16998"/>
    <n v="8.8463225617780913E-3"/>
    <n v="8.1172138212019199E-2"/>
    <n v="0.22974779431423201"/>
    <n v="0.7470774424984179"/>
    <n v="2.3040945007582398"/>
    <n v="0.45043971829999002"/>
    <n v="3.51537958115183"/>
    <n v="455.48"/>
    <n v="61.57"/>
    <n v="11318735"/>
    <n v="8899972"/>
    <x v="0"/>
    <x v="0"/>
    <s v="Semiconductors"/>
    <n v="413.97"/>
  </r>
  <r>
    <s v="NWS.OQ"/>
    <x v="42"/>
    <n v="13044064931.16"/>
    <n v="-4.1106128550074797E-2"/>
    <n v="-6.3161737860533002E-2"/>
    <n v="-0.16416938110749199"/>
    <n v="-0.13544474393531"/>
    <n v="-0.25406976744185999"/>
    <n v="-0.13398582517718499"/>
    <n v="-0.24595944754628299"/>
    <n v="35.58"/>
    <n v="25.51"/>
    <n v="823060"/>
    <n v="478651"/>
    <x v="4"/>
    <x v="30"/>
    <s v="Publishing"/>
    <n v="25.66"/>
  </r>
  <r>
    <s v="ACN.N"/>
    <x v="43"/>
    <n v="136628864725.7"/>
    <n v="-3.63667925183353E-2"/>
    <n v="-4.9362102919770494E-2"/>
    <n v="-0.22837682871737802"/>
    <n v="-0.10308195661833"/>
    <n v="-9.79444263893402E-2"/>
    <n v="-0.17238166231829999"/>
    <n v="-0.42892780906822997"/>
    <n v="392"/>
    <n v="215.27"/>
    <n v="1306690"/>
    <n v="1149943"/>
    <x v="0"/>
    <x v="26"/>
    <s v="IT Consulting &amp; Other Services"/>
    <n v="222.05"/>
  </r>
  <r>
    <s v="CFG.N"/>
    <x v="44"/>
    <n v="27806308031.720001"/>
    <n v="-3.11097816332635E-2"/>
    <n v="-2.7619333533473501E-2"/>
    <n v="6.8800527965682298E-2"/>
    <n v="0.25275575323921901"/>
    <n v="0.31639910587279002"/>
    <n v="0.109056668378702"/>
    <n v="0.40337954939341403"/>
    <n v="68.790000000000006"/>
    <n v="32.625"/>
    <n v="1746621"/>
    <n v="1548095"/>
    <x v="8"/>
    <x v="21"/>
    <s v="Regional Banks"/>
    <n v="64.78"/>
  </r>
  <r>
    <s v="NVR.N"/>
    <x v="45"/>
    <n v="22618727961.599998"/>
    <n v="-1.3461360338385E-4"/>
    <n v="6.38549918643006E-3"/>
    <n v="6.2068657918591202E-2"/>
    <n v="0.11585444010601501"/>
    <n v="-1.24887937501143E-2"/>
    <n v="0.11016253083533399"/>
    <n v="0.10900680376474099"/>
    <n v="8560.06"/>
    <n v="6569.99"/>
    <n v="8481"/>
    <n v="9097"/>
    <x v="6"/>
    <x v="31"/>
    <s v="Homebuilding"/>
    <n v="8096.16"/>
  </r>
  <r>
    <s v="PODD.OQ"/>
    <x v="46"/>
    <n v="16940939976.360001"/>
    <n v="-3.9984054215666802E-2"/>
    <n v="-9.5825622044006797E-3"/>
    <n v="-0.15941219588816399"/>
    <n v="-0.27609943788138397"/>
    <n v="-0.237380454746976"/>
    <n v="-0.152758232479595"/>
    <n v="-0.138544088714005"/>
    <n v="354.87"/>
    <n v="230.08"/>
    <n v="359493"/>
    <n v="285419"/>
    <x v="2"/>
    <x v="5"/>
    <s v="Health Care Equipment"/>
    <n v="240.82"/>
  </r>
  <r>
    <s v="FE.N"/>
    <x v="47"/>
    <n v="28213185706.200001"/>
    <n v="1.8986021281034899E-2"/>
    <n v="3.9370078740157403E-2"/>
    <n v="4.87438264977453E-2"/>
    <n v="6.8475169547145096E-2"/>
    <n v="0.11864406779660999"/>
    <n v="9.0909090909090787E-2"/>
    <n v="0.221"/>
    <n v="49.23"/>
    <n v="37.58"/>
    <n v="1511757"/>
    <n v="1263062"/>
    <x v="3"/>
    <x v="14"/>
    <s v="Electric Utilities"/>
    <n v="48.84"/>
  </r>
  <r>
    <s v="EBAY.OQ"/>
    <x v="48"/>
    <n v="35893320000"/>
    <n v="-4.1867760617760694E-2"/>
    <n v="-8.2177531206657412E-2"/>
    <n v="-0.173415218070157"/>
    <n v="-5.9457538789529904E-2"/>
    <n v="-0.193643379366369"/>
    <n v="-8.8289322617680799E-2"/>
    <n v="0.168825434206653"/>
    <n v="101.15"/>
    <n v="58.73"/>
    <n v="2015830"/>
    <n v="1695961"/>
    <x v="6"/>
    <x v="32"/>
    <s v="Broadline Retail"/>
    <n v="79.41"/>
  </r>
  <r>
    <s v="KEYS.N"/>
    <x v="49"/>
    <n v="39359895564.800003"/>
    <n v="-3.5879337870767199E-2"/>
    <n v="3.5933550018056898E-2"/>
    <n v="6.9836829836829692E-2"/>
    <n v="0.286539216235914"/>
    <n v="0.395184824902724"/>
    <n v="0.12938628869530999"/>
    <n v="0.29109935861370501"/>
    <n v="242.62"/>
    <n v="122.18"/>
    <n v="316288"/>
    <n v="335615"/>
    <x v="0"/>
    <x v="2"/>
    <s v="Electronic Equipment &amp; Instruments"/>
    <n v="229.48"/>
  </r>
  <r>
    <s v="NWSA.OQ"/>
    <x v="42"/>
    <n v="13044064931.16"/>
    <n v="-3.5314384151593499E-2"/>
    <n v="-7.4762494836844398E-2"/>
    <n v="-0.16104868913857701"/>
    <n v="-0.14731633041492201"/>
    <n v="-0.24832214765100702"/>
    <n v="-0.14241960183767199"/>
    <n v="-0.23705722070844701"/>
    <n v="31.61"/>
    <n v="22.2"/>
    <n v="2394919"/>
    <n v="1637879"/>
    <x v="4"/>
    <x v="30"/>
    <s v="Publishing"/>
    <n v="22.4"/>
  </r>
  <r>
    <s v="WSM.N"/>
    <x v="50"/>
    <n v="24686737227.689999"/>
    <n v="-2.9883655470069402E-2"/>
    <n v="-2.6824791754906201E-2"/>
    <n v="-1.52857142857143E-2"/>
    <n v="0.10897195259291"/>
    <n v="6.5712616822428708E-3"/>
    <n v="0.15790357802788502"/>
    <n v="1.4322852798351899E-2"/>
    <n v="221.61"/>
    <n v="130.24"/>
    <n v="290586"/>
    <n v="350487"/>
    <x v="6"/>
    <x v="10"/>
    <s v="Homefurnishing Retail"/>
    <n v="206.79"/>
  </r>
  <r>
    <s v="NEM.N"/>
    <x v="51"/>
    <n v="128899983315.72"/>
    <n v="-5.2006420545746307E-2"/>
    <n v="8.8362664701004304E-2"/>
    <n v="3.4235180807284903E-2"/>
    <n v="0.316540347748551"/>
    <n v="0.72488317757009302"/>
    <n v="0.18297446169253898"/>
    <n v="1.5233924375133501"/>
    <n v="134.88"/>
    <n v="41.24"/>
    <n v="2857610"/>
    <n v="2689204"/>
    <x v="10"/>
    <x v="33"/>
    <s v="Gold"/>
    <n v="118.12"/>
  </r>
  <r>
    <s v="AIG.N"/>
    <x v="52"/>
    <n v="47760680000"/>
    <n v="4.58949515553297E-3"/>
    <n v="3.7388098999473499E-2"/>
    <n v="6.4433337836012503E-2"/>
    <n v="5.7434588385449903E-3"/>
    <n v="-1.8802141700909002E-2"/>
    <n v="-7.8901227352425399E-2"/>
    <n v="2.5240697371844898E-2"/>
    <n v="88.06"/>
    <n v="71.25"/>
    <n v="1292283"/>
    <n v="1482987"/>
    <x v="8"/>
    <x v="13"/>
    <s v="Property &amp; Casualty Insurance"/>
    <n v="78.8"/>
  </r>
  <r>
    <s v="WYNN.OQ"/>
    <x v="53"/>
    <n v="11213647560.15"/>
    <n v="-6.6314604796121598E-2"/>
    <n v="-4.7261484098940001E-2"/>
    <n v="-8.1111016443725106E-2"/>
    <n v="-0.12324201284448399"/>
    <n v="-3.16933022086551E-2"/>
    <n v="-0.103714784343057"/>
    <n v="0.37616434860278097"/>
    <n v="134.72"/>
    <n v="65.28"/>
    <n v="558897"/>
    <n v="478016"/>
    <x v="6"/>
    <x v="22"/>
    <s v="Casinos &amp; Gaming"/>
    <n v="107.85"/>
  </r>
  <r>
    <s v="VRTX.OQ"/>
    <x v="54"/>
    <n v="117984330791.62"/>
    <n v="8.195299627092199E-3"/>
    <n v="1.3535014494017198E-2"/>
    <n v="5.9464139250888601E-2"/>
    <n v="7.0192396207309202E-2"/>
    <n v="0.191442480143479"/>
    <n v="2.5719075348508799E-2"/>
    <n v="2.6081200353045099E-2"/>
    <n v="519.01"/>
    <n v="362.97"/>
    <n v="564370"/>
    <n v="538723"/>
    <x v="2"/>
    <x v="34"/>
    <s v="Biotechnology"/>
    <n v="465.02"/>
  </r>
  <r>
    <s v="V.N"/>
    <x v="55"/>
    <n v="617890096819.07996"/>
    <n v="-1.5368727979589301E-2"/>
    <n v="-1.5039649986327598E-2"/>
    <n v="-1.0892448512585799E-2"/>
    <n v="-3.5408236134253701E-2"/>
    <n v="-6.1680511736953304E-2"/>
    <n v="-7.5646545578968299E-2"/>
    <n v="-7.7697800790918703E-2"/>
    <n v="375.51"/>
    <n v="299.05"/>
    <n v="1998438"/>
    <n v="2249717"/>
    <x v="8"/>
    <x v="29"/>
    <s v="Transaction &amp; Payment Processing Services"/>
    <n v="324.18"/>
  </r>
  <r>
    <s v="LNT.OQ"/>
    <x v="56"/>
    <n v="17911501049.52"/>
    <n v="2.1251648834823299E-2"/>
    <n v="4.2645518479724795E-2"/>
    <n v="3.9069490008947196E-2"/>
    <n v="3.35212103233462E-2"/>
    <n v="7.6637824474660207E-2"/>
    <n v="7.1835102291955E-2"/>
    <n v="0.14926603991423401"/>
    <n v="70.25"/>
    <n v="57.09"/>
    <n v="1100840"/>
    <n v="871084"/>
    <x v="3"/>
    <x v="14"/>
    <s v="Electric Utilities"/>
    <n v="69.680000000000007"/>
  </r>
  <r>
    <s v="DE.N"/>
    <x v="57"/>
    <n v="162132344074.38"/>
    <n v="-2.3796699799246E-2"/>
    <n v="5.7235783854488798E-2"/>
    <n v="0.16128844361603001"/>
    <n v="0.26340803954289099"/>
    <n v="0.24908111268899799"/>
    <n v="0.28468329144919102"/>
    <n v="0.25505707570925001"/>
    <n v="626.12"/>
    <n v="404.51"/>
    <n v="438261"/>
    <n v="382071"/>
    <x v="1"/>
    <x v="35"/>
    <s v="Agricultural &amp; Farm Machinery"/>
    <n v="598.11"/>
  </r>
  <r>
    <s v="DECK.N"/>
    <x v="58"/>
    <n v="16469035635.42"/>
    <n v="5.7212205270458201E-3"/>
    <n v="4.3626877754789899E-2"/>
    <n v="0.125642767051518"/>
    <n v="0.396149217809868"/>
    <n v="0.117080685538224"/>
    <n v="0.11912800231503801"/>
    <n v="-0.24677010971888599"/>
    <n v="159.25"/>
    <n v="78.989999999999995"/>
    <n v="967845"/>
    <n v="842011"/>
    <x v="6"/>
    <x v="36"/>
    <s v="Footwear"/>
    <n v="116.02"/>
  </r>
  <r>
    <s v="MSCI.N"/>
    <x v="59"/>
    <n v="38369614213.239998"/>
    <n v="2.0279774929665702E-2"/>
    <n v="-7.7186782116981698E-2"/>
    <n v="-0.12571361604527001"/>
    <n v="-8.9161753933093807E-2"/>
    <n v="-7.6893162695326298E-2"/>
    <n v="-8.9780907395464696E-2"/>
    <n v="-8.7873124552425103E-2"/>
    <n v="626.14"/>
    <n v="487"/>
    <n v="207172"/>
    <n v="169151"/>
    <x v="8"/>
    <x v="37"/>
    <s v="Financial Exchanges &amp; Data"/>
    <n v="522.22"/>
  </r>
  <r>
    <s v="HOOD.OQ"/>
    <x v="60"/>
    <n v="64102478083.839996"/>
    <n v="-8.7854302937026993E-2"/>
    <n v="-2.1463951568519501E-2"/>
    <n v="-0.35550521069324903"/>
    <n v="-0.41479470089689796"/>
    <n v="-0.35760093939120202"/>
    <n v="-0.37117595048629498"/>
    <n v="0.27204435700232499"/>
    <n v="153.83000000000001"/>
    <n v="29.68"/>
    <n v="13233831"/>
    <n v="7221326"/>
    <x v="8"/>
    <x v="37"/>
    <s v="Investment Banking &amp; Brokerage"/>
    <n v="71.12"/>
  </r>
  <r>
    <s v="VLTO.N"/>
    <x v="61"/>
    <n v="22838389793.099998"/>
    <n v="-3.1789473684210499E-2"/>
    <n v="1.3107170393215099E-2"/>
    <n v="-0.108548168249661"/>
    <n v="-6.6761363636363702E-2"/>
    <n v="-0.14572304263025901"/>
    <n v="-7.8171978352375202E-2"/>
    <n v="-8.0751549070557593E-2"/>
    <n v="110"/>
    <n v="83.864999999999995"/>
    <n v="879119"/>
    <n v="628630"/>
    <x v="1"/>
    <x v="18"/>
    <s v="Environmental &amp; Facilities Services"/>
    <n v="91.98"/>
  </r>
  <r>
    <s v="AOS.N"/>
    <x v="62"/>
    <n v="11010643191.540001"/>
    <n v="-7.4794315632010803E-3"/>
    <n v="1.9331711688644199E-2"/>
    <n v="0.105986942630921"/>
    <n v="0.204720835224694"/>
    <n v="9.7904026475455194E-2"/>
    <n v="0.19049043062201002"/>
    <n v="0.22022988505747101"/>
    <n v="81.69"/>
    <n v="58.86"/>
    <n v="536287"/>
    <n v="441909"/>
    <x v="1"/>
    <x v="27"/>
    <s v="Building Products"/>
    <n v="79.62"/>
  </r>
  <r>
    <s v="VST.N"/>
    <x v="63"/>
    <n v="55262437419"/>
    <n v="1.84202310334061E-2"/>
    <n v="0.140001397917104"/>
    <n v="-9.4794094794094799E-2"/>
    <n v="-4.9312193984611896E-2"/>
    <n v="-0.19397084259945602"/>
    <n v="1.0971301059939001E-2"/>
    <n v="-2.1067162835364098E-2"/>
    <n v="219.73"/>
    <n v="90.76"/>
    <n v="1103775"/>
    <n v="1067032"/>
    <x v="3"/>
    <x v="38"/>
    <s v="Independent Power Producers &amp; Energy Traders"/>
    <n v="163.1"/>
  </r>
  <r>
    <s v="NSC.N"/>
    <x v="64"/>
    <n v="70636884743.5"/>
    <n v="-8.6671499259353101E-3"/>
    <n v="2.4860708350982402E-2"/>
    <n v="8.1748460982907598E-2"/>
    <n v="0.109371142383522"/>
    <n v="0.11341592920353999"/>
    <n v="8.9429204765863107E-2"/>
    <n v="0.238785396400299"/>
    <n v="319.88"/>
    <n v="202.01"/>
    <n v="315346"/>
    <n v="388024"/>
    <x v="1"/>
    <x v="39"/>
    <s v="Rail Transportation"/>
    <n v="314.54000000000002"/>
  </r>
  <r>
    <s v="CDNS.OQ"/>
    <x v="65"/>
    <n v="78483714330"/>
    <n v="-3.7777406974803897E-2"/>
    <n v="6.7335455689642401E-2"/>
    <n v="-0.100655021834061"/>
    <n v="-8.7534415646064789E-2"/>
    <n v="-0.17365012037143199"/>
    <n v="-7.7580139484292002E-2"/>
    <n v="-1.9435800642758801E-2"/>
    <n v="376.35"/>
    <n v="222.2"/>
    <n v="1205978"/>
    <n v="727825"/>
    <x v="0"/>
    <x v="1"/>
    <s v="Application Software"/>
    <n v="288.33"/>
  </r>
  <r>
    <s v="CB.N"/>
    <x v="66"/>
    <n v="130045068989.77"/>
    <n v="1.0453702859573899E-2"/>
    <n v="3.7128712871288298E-3"/>
    <n v="0.10428082760453"/>
    <n v="0.12251029640132299"/>
    <n v="0.20588235294117599"/>
    <n v="6.5327438164808294E-2"/>
    <n v="0.25442335986720499"/>
    <n v="335.59"/>
    <n v="263.14"/>
    <n v="517486"/>
    <n v="490690"/>
    <x v="8"/>
    <x v="13"/>
    <s v="Property &amp; Casualty Insurance"/>
    <n v="332.51"/>
  </r>
  <r>
    <s v="AZO.N"/>
    <x v="67"/>
    <n v="62770669100.910004"/>
    <n v="1.41493903663157E-2"/>
    <n v="5.0951032307636798E-2"/>
    <n v="9.3280814901383693E-2"/>
    <n v="-8.0067237627935387E-3"/>
    <n v="-5.1038452290305798E-2"/>
    <n v="0.11711926876013599"/>
    <n v="0.10362777311707699"/>
    <n v="4363.3100000000004"/>
    <n v="3214.01"/>
    <n v="32936"/>
    <n v="39808"/>
    <x v="6"/>
    <x v="10"/>
    <s v="Automotive Retail"/>
    <n v="3788.71"/>
  </r>
  <r>
    <s v="WBD.OQ"/>
    <x v="68"/>
    <n v="69667790183.669998"/>
    <n v="4.2872454448017495E-3"/>
    <n v="5.0448430493273501E-2"/>
    <n v="-1.3338013338013299E-2"/>
    <n v="0.26964769647696502"/>
    <n v="1.38624787775891"/>
    <n v="-2.46356696738377E-2"/>
    <n v="1.86252545824847"/>
    <n v="29.995000000000001"/>
    <n v="7.53"/>
    <n v="6067817"/>
    <n v="10068591"/>
    <x v="4"/>
    <x v="15"/>
    <s v="Movies &amp; Entertainment"/>
    <n v="28.11"/>
  </r>
  <r>
    <s v="KMB.OQ"/>
    <x v="69"/>
    <n v="35931494000"/>
    <n v="6.1338289962826796E-3"/>
    <n v="3.8365624400537E-2"/>
    <n v="7.8179464196793197E-2"/>
    <n v="3.6476783149832499E-2"/>
    <n v="-0.18839493215383499"/>
    <n v="7.3049856279116004E-2"/>
    <n v="-0.191365401852405"/>
    <n v="150.36000000000001"/>
    <n v="96.27"/>
    <n v="2391370"/>
    <n v="1838526"/>
    <x v="7"/>
    <x v="40"/>
    <s v="Household Products"/>
    <n v="108.26"/>
  </r>
  <r>
    <s v="YUM.N"/>
    <x v="70"/>
    <n v="45335153919.120003"/>
    <n v="2.6530868854520301E-2"/>
    <n v="1.359488484698E-2"/>
    <n v="1.38466314809065E-2"/>
    <n v="9.0496226541107297E-2"/>
    <n v="0.11248892825509299"/>
    <n v="7.9323109465891106E-2"/>
    <n v="0.11446317657497801"/>
    <n v="163.71"/>
    <n v="137.44"/>
    <n v="751019"/>
    <n v="673091"/>
    <x v="6"/>
    <x v="22"/>
    <s v="Restaurants"/>
    <n v="163.28"/>
  </r>
  <r>
    <s v="ARES.N"/>
    <x v="71"/>
    <n v="43780849129.160004"/>
    <n v="-2.5040034939583601E-2"/>
    <n v="9.9039960613768602E-2"/>
    <n v="-0.210119714572153"/>
    <n v="-9.7864888529669292E-2"/>
    <n v="-0.29671829876608002"/>
    <n v="-0.17131720596423899"/>
    <n v="-0.26732673267326701"/>
    <n v="194.24"/>
    <n v="110.64"/>
    <n v="1067735"/>
    <n v="967161"/>
    <x v="8"/>
    <x v="37"/>
    <s v="Asset Management &amp; Custody Banks"/>
    <n v="133.94"/>
  </r>
  <r>
    <s v="JKHY.OQ"/>
    <x v="72"/>
    <n v="11364195438.959999"/>
    <n v="-4.9381225475399998E-2"/>
    <n v="-0.11013788426763099"/>
    <n v="-0.17662745098039198"/>
    <n v="-4.71954982755491E-2"/>
    <n v="-1.1177394034536901E-2"/>
    <n v="-0.13705611573871099"/>
    <n v="-7.4739996474528392E-2"/>
    <n v="195.9"/>
    <n v="144.15"/>
    <n v="482568"/>
    <n v="317819"/>
    <x v="8"/>
    <x v="29"/>
    <s v="Transaction &amp; Payment Processing Services"/>
    <n v="157.47"/>
  </r>
  <r>
    <s v="AEP.OQ"/>
    <x v="73"/>
    <n v="67525571427.900002"/>
    <n v="3.4192229038854799E-2"/>
    <n v="4.8254705248321102E-2"/>
    <n v="5.8877721943048501E-2"/>
    <n v="4.0747448139611502E-2"/>
    <n v="0.120237462342726"/>
    <n v="9.6435695082820197E-2"/>
    <n v="0.23527112848070397"/>
    <n v="128.9"/>
    <n v="97.47"/>
    <n v="1513542"/>
    <n v="1447943"/>
    <x v="3"/>
    <x v="14"/>
    <s v="Electric Utilities"/>
    <n v="126.43"/>
  </r>
  <r>
    <s v="ALL.N"/>
    <x v="74"/>
    <n v="53705600000"/>
    <n v="8.9386020612514105E-3"/>
    <n v="-4.0104094056415199E-2"/>
    <n v="5.6735048856602105E-2"/>
    <n v="-2.1784428869103901E-2"/>
    <n v="-1.0253953042644901E-2"/>
    <n v="-7.6387220754263697E-3"/>
    <n v="9.1005123329636103E-2"/>
    <n v="216.69"/>
    <n v="176.81"/>
    <n v="523626"/>
    <n v="537370"/>
    <x v="8"/>
    <x v="13"/>
    <s v="Property &amp; Casualty Insurance"/>
    <n v="206.56"/>
  </r>
  <r>
    <s v="VRSN.OQ"/>
    <x v="75"/>
    <n v="20004355000"/>
    <n v="1.14521513353116E-2"/>
    <n v="-0.100857307724013"/>
    <n v="-0.124668967177594"/>
    <n v="-0.13263886127788099"/>
    <n v="-0.18240761562101798"/>
    <n v="-0.10207861699938199"/>
    <n v="-4.1056749747241598E-2"/>
    <n v="310.41000000000003"/>
    <n v="209.16"/>
    <n v="425174"/>
    <n v="299703"/>
    <x v="0"/>
    <x v="26"/>
    <s v="Internet Services &amp; Infrastructure"/>
    <n v="218.15"/>
  </r>
  <r>
    <s v="PEP.OQ"/>
    <x v="76"/>
    <n v="228503721661.60001"/>
    <n v="-1.1528229382205199E-2"/>
    <n v="-1.96979645436646E-3"/>
    <n v="0.14075185917991401"/>
    <n v="0.152944421459109"/>
    <n v="0.125016821423765"/>
    <n v="0.16499442586399099"/>
    <n v="0.16119174942704301"/>
    <n v="171.48"/>
    <n v="127.63"/>
    <n v="4349563"/>
    <n v="3250155"/>
    <x v="7"/>
    <x v="41"/>
    <s v="Soft Drinks &amp; Non-alcoholic Beverages"/>
    <n v="167.2"/>
  </r>
  <r>
    <s v="AJG.N"/>
    <x v="77"/>
    <n v="52626115040"/>
    <n v="-2.5327553455750701E-3"/>
    <n v="-0.15637487126673499"/>
    <n v="-0.200507515127855"/>
    <n v="-0.202251567917105"/>
    <n v="-0.30203469547731898"/>
    <n v="-0.20866339503071998"/>
    <n v="-0.36911986691722398"/>
    <n v="351.17500000000001"/>
    <n v="195.1"/>
    <n v="650191"/>
    <n v="507966"/>
    <x v="8"/>
    <x v="13"/>
    <s v="Insurance Brokers"/>
    <n v="204.79"/>
  </r>
  <r>
    <s v="MO.N"/>
    <x v="78"/>
    <n v="112196069081.97"/>
    <n v="1.6535194174757399E-2"/>
    <n v="2.4774430341030901E-2"/>
    <n v="8.8177979863592201E-2"/>
    <n v="0.15914201695208502"/>
    <n v="2.2273073989321303E-2"/>
    <n v="0.162157474852584"/>
    <n v="0.256280464941882"/>
    <n v="68.599999999999994"/>
    <n v="52.4"/>
    <n v="3151883"/>
    <n v="2896147"/>
    <x v="7"/>
    <x v="20"/>
    <s v="Tobacco"/>
    <n v="67.010000000000005"/>
  </r>
  <r>
    <s v="SWKS.OQ"/>
    <x v="79"/>
    <n v="9132189456.7600002"/>
    <n v="-4.6325376884422197E-2"/>
    <n v="-3.1188443860802302E-3"/>
    <n v="3.8829969209716E-2"/>
    <n v="-0.10913891741235099"/>
    <n v="-0.19413481953290901"/>
    <n v="-4.2264627030436895E-2"/>
    <n v="-8.248980208490711E-2"/>
    <n v="90.85"/>
    <n v="47.94"/>
    <n v="2037132"/>
    <n v="1470607"/>
    <x v="0"/>
    <x v="0"/>
    <s v="Semiconductors"/>
    <n v="60.73"/>
  </r>
  <r>
    <s v="PPG.N"/>
    <x v="80"/>
    <n v="29522064000"/>
    <n v="4.04487521941532E-3"/>
    <n v="5.7386272303488105E-2"/>
    <n v="0.19523939311347299"/>
    <n v="0.34094383854856802"/>
    <n v="0.17516748548459099"/>
    <n v="0.28401327347257499"/>
    <n v="0.145993031358885"/>
    <n v="133.38"/>
    <n v="90.25"/>
    <n v="707010"/>
    <n v="664158"/>
    <x v="10"/>
    <x v="28"/>
    <s v="Specialty Chemicals"/>
    <n v="131.56"/>
  </r>
  <r>
    <s v="CRL.N"/>
    <x v="81"/>
    <n v="7812463866.54"/>
    <n v="-4.36197132184599E-2"/>
    <n v="-0.13587370713119198"/>
    <n v="-0.289658567145478"/>
    <n v="-6.1875775663376896E-2"/>
    <n v="1.8870346598202799E-2"/>
    <n v="-0.20423100060156402"/>
    <n v="3.0779220779220798E-2"/>
    <n v="228.39"/>
    <n v="91.9"/>
    <n v="250160"/>
    <n v="222498"/>
    <x v="2"/>
    <x v="23"/>
    <s v="Life Sciences Tools &amp; Services"/>
    <n v="158.74"/>
  </r>
  <r>
    <s v="CMS.N"/>
    <x v="82"/>
    <n v="22898833931.73"/>
    <n v="2.8180354267310897E-3"/>
    <n v="2.5665660170189501E-2"/>
    <n v="4.8400673400673402E-2"/>
    <n v="1.0821046936290999E-2"/>
    <n v="2.94806447169031E-2"/>
    <n v="6.8640068640068594E-2"/>
    <n v="7.44787922358017E-2"/>
    <n v="76.39"/>
    <n v="67.709999999999994"/>
    <n v="1033083"/>
    <n v="827869"/>
    <x v="3"/>
    <x v="6"/>
    <s v="Multi-Utilities"/>
    <n v="74.73"/>
  </r>
  <r>
    <s v="CSGP.OQ"/>
    <x v="83"/>
    <n v="19084740278.73"/>
    <n v="-5.9327344892416894E-2"/>
    <n v="-0.11688566385565799"/>
    <n v="-0.28952350899337298"/>
    <n v="-0.34291551145483701"/>
    <n v="-0.48812095032397401"/>
    <n v="-0.33030933967876303"/>
    <n v="-0.38542377507847697"/>
    <n v="97.4"/>
    <n v="43.92"/>
    <n v="2833122"/>
    <n v="2102314"/>
    <x v="5"/>
    <x v="42"/>
    <s v="Real Estate Services"/>
    <n v="45.03"/>
  </r>
  <r>
    <s v="TPL.N"/>
    <x v="84"/>
    <n v="28361187822"/>
    <n v="-5.1748319388693594E-3"/>
    <n v="0.19125524829882701"/>
    <n v="0.24312564211035198"/>
    <n v="0.247966302518008"/>
    <n v="0.35247518952521406"/>
    <n v="0.43235150755518398"/>
    <n v="-8.1121211023828896E-2"/>
    <n v="487.59284573999997"/>
    <n v="269.99973"/>
    <n v="119274"/>
    <n v="125918"/>
    <x v="9"/>
    <x v="16"/>
    <s v="Oil &amp; Gas Exploration &amp; Production"/>
    <n v="411.4"/>
  </r>
  <r>
    <s v="TDY.N"/>
    <x v="85"/>
    <n v="30344422898.099998"/>
    <n v="-2.2874680616240498E-2"/>
    <n v="2.83704870558656E-2"/>
    <n v="0.134416906550586"/>
    <n v="0.27876377594428298"/>
    <n v="0.19261145556539699"/>
    <n v="0.26544358075695601"/>
    <n v="0.27747469955724197"/>
    <n v="673.89"/>
    <n v="419"/>
    <n v="114906"/>
    <n v="105329"/>
    <x v="0"/>
    <x v="2"/>
    <s v="Electronic Equipment &amp; Instruments"/>
    <n v="646.29999999999995"/>
  </r>
  <r>
    <s v="WDC.OQ"/>
    <x v="86"/>
    <n v="96320673640.199997"/>
    <n v="3.7846131365529397E-2"/>
    <n v="9.1894384872593313E-2"/>
    <n v="0.27915353444394397"/>
    <n v="0.80771188597607502"/>
    <n v="2.7263903462749197"/>
    <n v="0.64915539559992996"/>
    <n v="4.5882973611635798"/>
    <n v="307.25"/>
    <n v="28.84"/>
    <n v="3359772"/>
    <n v="2691500"/>
    <x v="0"/>
    <x v="43"/>
    <s v="Technology Hardware, Storage &amp; Peripherals"/>
    <n v="284.10000000000002"/>
  </r>
  <r>
    <s v="MAR.OQ"/>
    <x v="87"/>
    <n v="94090715434.320007"/>
    <n v="-1.0229965156794401E-2"/>
    <n v="8.7701026190840803E-2"/>
    <n v="8.9904539734184399E-2"/>
    <n v="0.23536165327210098"/>
    <n v="0.33213280810354495"/>
    <n v="0.14453326456936599"/>
    <n v="0.22251678430022401"/>
    <n v="369.96"/>
    <n v="205.61"/>
    <n v="711642"/>
    <n v="635043"/>
    <x v="6"/>
    <x v="22"/>
    <s v="Hotels, Resorts &amp; Cruise Lines"/>
    <n v="355.08"/>
  </r>
  <r>
    <s v="EXR.N"/>
    <x v="88"/>
    <n v="30635815697.200001"/>
    <n v="1.3054463784390799E-2"/>
    <n v="4.1865165295221801E-2"/>
    <n v="-1.8962821994154798E-2"/>
    <n v="9.3982113081703803E-2"/>
    <n v="5.6429773841762502E-2"/>
    <n v="0.108431884503148"/>
    <n v="-6.7571059431524597E-2"/>
    <n v="162.76"/>
    <n v="121.18"/>
    <n v="496698"/>
    <n v="448132"/>
    <x v="5"/>
    <x v="44"/>
    <s v="Self Storage REITs"/>
    <n v="144.34"/>
  </r>
  <r>
    <s v="GILD.OQ"/>
    <x v="89"/>
    <n v="188347573567.63"/>
    <n v="-2.5609756097560998E-2"/>
    <n v="1.63352748209145E-2"/>
    <n v="0.25193798449612403"/>
    <n v="0.21253993610223598"/>
    <n v="0.27549991598050799"/>
    <n v="0.23684210526315799"/>
    <n v="0.46946084599748306"/>
    <n v="157.26"/>
    <n v="95.3"/>
    <n v="3350301"/>
    <n v="2753841"/>
    <x v="2"/>
    <x v="34"/>
    <s v="Biotechnology"/>
    <n v="151.81"/>
  </r>
  <r>
    <s v="EME.N"/>
    <x v="90"/>
    <n v="35048537901.519997"/>
    <n v="-3.1638446030352201E-2"/>
    <n v="9.091795786422921E-2"/>
    <n v="0.14777241874715999"/>
    <n v="0.264912110637198"/>
    <n v="0.284018040180402"/>
    <n v="0.27973651089426099"/>
    <n v="0.80610856075111303"/>
    <n v="832.32"/>
    <n v="321.73"/>
    <n v="96944"/>
    <n v="101379"/>
    <x v="1"/>
    <x v="45"/>
    <s v="Construction &amp; Engineering"/>
    <n v="782.93"/>
  </r>
  <r>
    <s v="GL.N"/>
    <x v="91"/>
    <n v="11471195780"/>
    <n v="1.18112971583395E-3"/>
    <n v="-1.9394351820346999E-2"/>
    <n v="3.0610785295379903E-2"/>
    <n v="8.2156803844998502E-2"/>
    <n v="3.9982678983833599E-2"/>
    <n v="3.0316030316030099E-2"/>
    <n v="0.18630114431546901"/>
    <n v="152.41"/>
    <n v="109.4"/>
    <n v="216832"/>
    <n v="178632"/>
    <x v="8"/>
    <x v="13"/>
    <s v="Life &amp; Health Insurance"/>
    <n v="144.1"/>
  </r>
  <r>
    <s v="IVZ.N"/>
    <x v="92"/>
    <n v="11646120000"/>
    <n v="-7.94251134644486E-3"/>
    <n v="1.7850213426464902E-2"/>
    <n v="-0.10751956447771301"/>
    <n v="9.3828190158465399E-2"/>
    <n v="0.229147141518276"/>
    <n v="-1.5226494099733799E-3"/>
    <n v="0.43490153172866497"/>
    <n v="29.6"/>
    <n v="11.6"/>
    <n v="2371764"/>
    <n v="1682999"/>
    <x v="8"/>
    <x v="37"/>
    <s v="Asset Management &amp; Custody Banks"/>
    <n v="26.23"/>
  </r>
  <r>
    <s v="TGT.N"/>
    <x v="93"/>
    <n v="51026755244.419998"/>
    <n v="-1.6752464880900399E-2"/>
    <n v="1.6599007668019802E-2"/>
    <n v="1.4037613605687E-2"/>
    <n v="0.24354447141911301"/>
    <n v="8.0959232613908791E-2"/>
    <n v="0.15283887468030699"/>
    <n v="-0.116156862745098"/>
    <n v="131.66999999999999"/>
    <n v="83.44"/>
    <n v="1581187"/>
    <n v="1619755"/>
    <x v="7"/>
    <x v="46"/>
    <s v="Consumer Staples Merchandise Retail"/>
    <n v="112.69"/>
  </r>
  <r>
    <s v="BXP.N"/>
    <x v="94"/>
    <n v="9365447962.8600006"/>
    <n v="-4.3865328585302697E-2"/>
    <n v="-6.4904226689884506E-2"/>
    <n v="-0.119803308001788"/>
    <n v="-0.165677966101695"/>
    <n v="-9.4157337831620808E-2"/>
    <n v="-0.124629519857736"/>
    <n v="-0.16129490274031"/>
    <n v="79.33"/>
    <n v="54.25"/>
    <n v="821722"/>
    <n v="539041"/>
    <x v="5"/>
    <x v="47"/>
    <s v="Office REITs"/>
    <n v="59.07"/>
  </r>
  <r>
    <s v="VTR.N"/>
    <x v="95"/>
    <n v="40467037084.800003"/>
    <n v="-5.7182868479401803E-3"/>
    <n v="6.7134268537074201E-2"/>
    <n v="0.107644305772231"/>
    <n v="0.10305541170378101"/>
    <n v="0.26166148378498399"/>
    <n v="0.10105970535021999"/>
    <n v="0.42142142142142097"/>
    <n v="87.2"/>
    <n v="60.15"/>
    <n v="1079093"/>
    <n v="1036136"/>
    <x v="5"/>
    <x v="48"/>
    <s v="Health Care REITs"/>
    <n v="85.2"/>
  </r>
  <r>
    <s v="CMI.N"/>
    <x v="96"/>
    <n v="81350442959.770004"/>
    <n v="-1.688094840541E-2"/>
    <n v="8.9040969203736206E-2"/>
    <n v="2.4267622294899399E-2"/>
    <n v="0.259470790819055"/>
    <n v="0.45452075098814199"/>
    <n v="0.15347242629052801"/>
    <n v="0.61511452475654904"/>
    <n v="617.64"/>
    <n v="260.20999999999998"/>
    <n v="337232"/>
    <n v="252866"/>
    <x v="1"/>
    <x v="35"/>
    <s v="Construction Machinery &amp; Heavy Transportation Equipment"/>
    <n v="588.79"/>
  </r>
  <r>
    <s v="DGX.N"/>
    <x v="97"/>
    <n v="22754600000"/>
    <n v="-1.1752340913433901E-2"/>
    <n v="7.5715028601144096E-2"/>
    <n v="8.7249027646378888E-2"/>
    <n v="0.102782812666596"/>
    <n v="0.159269222147501"/>
    <n v="0.192070535354117"/>
    <n v="0.25865530879221199"/>
    <n v="212.92"/>
    <n v="157.75"/>
    <n v="422215"/>
    <n v="344805"/>
    <x v="2"/>
    <x v="25"/>
    <s v="Health Care  Services"/>
    <n v="206.86"/>
  </r>
  <r>
    <s v="EA.OQ"/>
    <x v="98"/>
    <n v="50165859307.980003"/>
    <n v="-8.8014240506328906E-3"/>
    <n v="1.2782296771585799E-2"/>
    <n v="-1.80749448934607E-2"/>
    <n v="-4.3707162014502395E-3"/>
    <n v="0.11982570806100201"/>
    <n v="-1.8939950080751798E-2"/>
    <n v="0.52824578790882104"/>
    <n v="204.87"/>
    <n v="128.05000000000001"/>
    <n v="1529791"/>
    <n v="940851"/>
    <x v="4"/>
    <x v="15"/>
    <s v="Interactive Home Entertainment"/>
    <n v="200.46"/>
  </r>
  <r>
    <s v="SOLV.N"/>
    <x v="99"/>
    <n v="13173341954.15"/>
    <n v="-6.7983801693459203E-2"/>
    <n v="-1.33800987269421E-2"/>
    <n v="-5.5818000994530097E-2"/>
    <n v="9.7048657272003104E-3"/>
    <n v="3.7568306010928899E-2"/>
    <n v="-4.1519434628975095E-2"/>
    <n v="3.0808903365906502E-2"/>
    <n v="88.12"/>
    <n v="60.82"/>
    <n v="335481"/>
    <n v="337917"/>
    <x v="2"/>
    <x v="5"/>
    <s v="Health Care Supplies"/>
    <n v="75.95"/>
  </r>
  <r>
    <s v="RJF.N"/>
    <x v="100"/>
    <n v="31024100134.169998"/>
    <n v="-7.5031525851197997E-3"/>
    <n v="-5.9902054467271801E-2"/>
    <n v="-8.2424948994462302E-2"/>
    <n v="-2.3329403735186396E-2"/>
    <n v="-4.4088176352705302E-2"/>
    <n v="-1.9801980198019799E-2"/>
    <n v="-2.2905027932960901E-2"/>
    <n v="177.5"/>
    <n v="117.75"/>
    <n v="497573"/>
    <n v="425583"/>
    <x v="8"/>
    <x v="37"/>
    <s v="Investment Banking &amp; Brokerage"/>
    <n v="157.41"/>
  </r>
  <r>
    <s v="CPAY.N"/>
    <x v="101"/>
    <n v="22478922553.919998"/>
    <n v="-7.2963849860073302E-2"/>
    <n v="-4.0835820895522401E-2"/>
    <n v="-2.8569701000695301E-2"/>
    <n v="0.13492512009042101"/>
    <n v="3.4038035162227099E-3"/>
    <n v="6.7756621141129098E-2"/>
    <n v="-0.12561227821922299"/>
    <n v="386.82499999999999"/>
    <n v="253.37"/>
    <n v="212673"/>
    <n v="156235"/>
    <x v="8"/>
    <x v="29"/>
    <s v="Transaction &amp; Payment Processing Services"/>
    <n v="321.32"/>
  </r>
  <r>
    <s v="CVX.N"/>
    <x v="102"/>
    <n v="361152000000"/>
    <n v="-1.8404907975460003E-2"/>
    <n v="1.7686771187859201E-2"/>
    <n v="9.773712084737611E-2"/>
    <n v="0.172387196297725"/>
    <n v="0.17556071152358899"/>
    <n v="0.19677186536316502"/>
    <n v="0.17753389283408702"/>
    <n v="186.5"/>
    <n v="132.06"/>
    <n v="2946957"/>
    <n v="2737030"/>
    <x v="9"/>
    <x v="16"/>
    <s v="Integrated Oil &amp; Gas"/>
    <n v="182.4"/>
  </r>
  <r>
    <s v="SLB.N"/>
    <x v="103"/>
    <n v="75723586400.399994"/>
    <n v="-1.7843289371605998E-2"/>
    <n v="2.2823671985457497E-2"/>
    <n v="8.7395318874812208E-2"/>
    <n v="0.39465711925089503"/>
    <n v="0.52438290186634606"/>
    <n v="0.31943720687858201"/>
    <n v="0.22171290711700797"/>
    <n v="52.395000000000003"/>
    <n v="31.14"/>
    <n v="4039568"/>
    <n v="4140316"/>
    <x v="9"/>
    <x v="49"/>
    <s v="Oil &amp; Gas Equipment &amp; Services"/>
    <n v="50.64"/>
  </r>
  <r>
    <s v="ABBV.N"/>
    <x v="104"/>
    <n v="402080003780"/>
    <n v="2.99243967585676E-2"/>
    <n v="3.8717925303625195E-2"/>
    <n v="4.9596309111880101E-2"/>
    <n v="-2.0620775754444903E-2"/>
    <n v="0.11149110807113499"/>
    <n v="-4.332793557705E-3"/>
    <n v="0.17875647668393799"/>
    <n v="244.8"/>
    <n v="164.39"/>
    <n v="2048052"/>
    <n v="1868228"/>
    <x v="2"/>
    <x v="34"/>
    <s v="Biotechnology"/>
    <n v="227.5"/>
  </r>
  <r>
    <s v="AMAT.OQ"/>
    <x v="105"/>
    <n v="260650190577.79001"/>
    <n v="-3.38060491938331E-2"/>
    <n v="8.0265798217046491E-2"/>
    <n v="2.9177635702645199E-2"/>
    <n v="0.47108363571204598"/>
    <n v="0.74452826179345488"/>
    <n v="0.277831822249893"/>
    <n v="0.81541268174028403"/>
    <n v="344.53"/>
    <n v="123.93"/>
    <n v="3437246"/>
    <n v="2914518"/>
    <x v="0"/>
    <x v="0"/>
    <s v="Semiconductor Materials &amp; Equipment"/>
    <n v="328.39"/>
  </r>
  <r>
    <s v="PSX.N"/>
    <x v="106"/>
    <n v="62960456555.099998"/>
    <n v="-3.2445820433436599E-2"/>
    <n v="1.18500291394159E-2"/>
    <n v="0.11606313834726099"/>
    <n v="0.120143369175627"/>
    <n v="0.27320133626660098"/>
    <n v="0.210942343459392"/>
    <n v="0.249680102367242"/>
    <n v="163.79"/>
    <n v="91.02"/>
    <n v="762451"/>
    <n v="758153"/>
    <x v="9"/>
    <x v="16"/>
    <s v="Oil &amp; Gas Refining &amp; Marketing"/>
    <n v="156.26"/>
  </r>
  <r>
    <s v="PFG.OQ"/>
    <x v="107"/>
    <n v="19884489729.93"/>
    <n v="-2.4781812304708599E-2"/>
    <n v="-5.2251308900523499E-2"/>
    <n v="-5.1659705429765203E-3"/>
    <n v="6.96052942566769E-2"/>
    <n v="0.15904725316942001"/>
    <n v="2.6074141253826101E-2"/>
    <n v="6.5575700494466801E-2"/>
    <n v="97.88"/>
    <n v="68.5"/>
    <n v="673743"/>
    <n v="567864"/>
    <x v="8"/>
    <x v="13"/>
    <s v="Life &amp; Health Insurance"/>
    <n v="90.51"/>
  </r>
  <r>
    <s v="DVN.N"/>
    <x v="108"/>
    <n v="27266819507.200001"/>
    <n v="-2.2241992882562199E-2"/>
    <n v="1.8299745193421299E-2"/>
    <n v="0.21035242290748901"/>
    <n v="0.25456621004566199"/>
    <n v="0.29867060561299802"/>
    <n v="0.2001092001092"/>
    <n v="0.29408301442449203"/>
    <n v="45.02"/>
    <n v="25.91"/>
    <n v="2746432"/>
    <n v="2575392"/>
    <x v="9"/>
    <x v="16"/>
    <s v="Oil &amp; Gas Exploration &amp; Production"/>
    <n v="43.96"/>
  </r>
  <r>
    <s v="SCHW.N"/>
    <x v="109"/>
    <n v="168951148091.60001"/>
    <n v="-3.8763750654793299E-3"/>
    <n v="-6.7843137254902E-2"/>
    <n v="-7.4737251848968497E-2"/>
    <n v="-2.93624161073824E-3"/>
    <n v="-2.76130087952546E-2"/>
    <n v="-4.8343509158242398E-2"/>
    <n v="0.15556635877491501"/>
    <n v="107.46"/>
    <n v="65.92"/>
    <n v="3206618"/>
    <n v="2552333"/>
    <x v="8"/>
    <x v="37"/>
    <s v="Investment Banking &amp; Brokerage"/>
    <n v="95.08"/>
  </r>
  <r>
    <s v="MRSH.N"/>
    <x v="110"/>
    <n v="83913256772.490005"/>
    <n v="1.9075144508671198E-3"/>
    <n v="-7.5622633459548699E-2"/>
    <n v="-4.8995939866125202E-2"/>
    <n v="-5.7220560239325396E-2"/>
    <n v="-0.16261655152422802"/>
    <n v="-6.5707201379905197E-2"/>
    <n v="-0.243001266541468"/>
    <n v="248"/>
    <n v="170.4"/>
    <n v="932347"/>
    <n v="760238"/>
    <x v="8"/>
    <x v="13"/>
    <s v="Insurance Brokers"/>
    <n v="173.33"/>
  </r>
  <r>
    <s v="ELV.N"/>
    <x v="111"/>
    <n v="74165596298.679993"/>
    <n v="1.75321725965179E-2"/>
    <n v="1.1407072987208399E-2"/>
    <n v="-0.120152907600869"/>
    <n v="2.3638357499695499E-2"/>
    <n v="0.137460650577125"/>
    <n v="-4.1392098131507599E-2"/>
    <n v="-0.12866255250739"/>
    <n v="458.73"/>
    <n v="273.73"/>
    <n v="580490"/>
    <n v="470275"/>
    <x v="2"/>
    <x v="25"/>
    <s v="Managed Health Care"/>
    <n v="336.04"/>
  </r>
  <r>
    <s v="CHD.N"/>
    <x v="112"/>
    <n v="24013007100"/>
    <n v="-4.5789368903045302E-3"/>
    <n v="-5.96421471172959E-3"/>
    <n v="0.10582771204246401"/>
    <n v="0.177301624676242"/>
    <n v="7.9913606911447208E-2"/>
    <n v="0.19260584376863499"/>
    <n v="-5.6158565361019396E-2"/>
    <n v="116.17"/>
    <n v="81.344999999999999"/>
    <n v="850926"/>
    <n v="735667"/>
    <x v="7"/>
    <x v="40"/>
    <s v="Household Products"/>
    <n v="100"/>
  </r>
  <r>
    <s v="APO.N"/>
    <x v="113"/>
    <n v="72767577977.009995"/>
    <n v="-1.2445844820795599E-2"/>
    <n v="-5.6313451776649507E-3"/>
    <n v="-0.13028095733610801"/>
    <n v="-2.5949809649599902E-2"/>
    <n v="-0.108828547057151"/>
    <n v="-0.13394584139265001"/>
    <n v="-0.20369664634146301"/>
    <n v="164"/>
    <n v="102.6"/>
    <n v="1197219"/>
    <n v="870447"/>
    <x v="8"/>
    <x v="29"/>
    <s v="Diversified Financial Services"/>
    <n v="125.37"/>
  </r>
  <r>
    <s v="Q.N"/>
    <x v="114"/>
    <n v="22735135076.759998"/>
    <n v="-5.2135184700026198E-2"/>
    <n v="0.16999029858790599"/>
    <n v="0.16559278350515499"/>
    <n v="0.263562281722934"/>
    <m/>
    <n v="0.32933251684017201"/>
    <m/>
    <n v="117.48"/>
    <n v="70.5"/>
    <n v="524663"/>
    <n v="581910"/>
    <x v="0"/>
    <x v="0"/>
    <s v="Semiconductor Materials &amp; Equipment"/>
    <n v="108.54"/>
  </r>
  <r>
    <s v="CPB.OQ"/>
    <x v="115"/>
    <n v="8651855789.8999996"/>
    <n v="-1.0231923601637201E-2"/>
    <n v="1.07976314872866E-2"/>
    <n v="7.8810408921933001E-2"/>
    <n v="-7.0765289785462704E-2"/>
    <n v="-0.104320987654321"/>
    <n v="4.1263006817366304E-2"/>
    <n v="-0.23751970572779801"/>
    <n v="43.825000000000003"/>
    <n v="25.63"/>
    <n v="2387919"/>
    <n v="2164512"/>
    <x v="7"/>
    <x v="12"/>
    <s v="Packaged Foods &amp; Meats"/>
    <n v="29.02"/>
  </r>
  <r>
    <s v="PLTR.OQ"/>
    <x v="116"/>
    <n v="307643358675.94"/>
    <n v="-4.8275353773584904E-2"/>
    <n v="-6.7687100992230801E-3"/>
    <n v="-0.27074038515841198"/>
    <n v="-0.249854769373765"/>
    <n v="-0.28665340846315301"/>
    <n v="-0.27353023909985902"/>
    <n v="0.10000851861317001"/>
    <n v="207.52"/>
    <n v="66.12"/>
    <n v="18634631"/>
    <n v="10738700"/>
    <x v="0"/>
    <x v="1"/>
    <s v="Application Software"/>
    <n v="129.13"/>
  </r>
  <r>
    <s v="AFL.N"/>
    <x v="117"/>
    <n v="60105797200"/>
    <n v="-3.18279569892477E-3"/>
    <n v="-1.3535370732953101E-2"/>
    <n v="5.7202809962594497E-2"/>
    <n v="7.5645596035125396E-3"/>
    <n v="0.10047483380816701"/>
    <n v="5.0875124693932995E-2"/>
    <n v="0.12570429376335698"/>
    <n v="119.22"/>
    <n v="97"/>
    <n v="930965"/>
    <n v="995428"/>
    <x v="8"/>
    <x v="13"/>
    <s v="Life &amp; Health Insurance"/>
    <n v="115.88"/>
  </r>
  <r>
    <s v="DD.N"/>
    <x v="118"/>
    <n v="20226530846.349998"/>
    <n v="-4.0752959441102202E-2"/>
    <n v="8.2092819614711002E-2"/>
    <n v="0.13920258123991699"/>
    <n v="0.21748768472906399"/>
    <n v="0.60531360400770606"/>
    <n v="0.22960199004975099"/>
    <n v="0.44548908423492301"/>
    <n v="52.64"/>
    <n v="22.531073630000002"/>
    <n v="1555158"/>
    <n v="1512624"/>
    <x v="10"/>
    <x v="28"/>
    <s v="Specialty Chemicals"/>
    <n v="49.43"/>
  </r>
  <r>
    <s v="HAL.N"/>
    <x v="119"/>
    <n v="28719532750.049999"/>
    <n v="-2.1124750214102202E-2"/>
    <n v="1.3297872340425301E-2"/>
    <n v="4.6064673581452095E-2"/>
    <n v="0.26905995558845303"/>
    <n v="0.60608899297423902"/>
    <n v="0.21337579617834401"/>
    <n v="0.32036965729688099"/>
    <n v="35.549999999999997"/>
    <n v="18.72"/>
    <n v="3486018"/>
    <n v="3385458"/>
    <x v="9"/>
    <x v="49"/>
    <s v="Oil &amp; Gas Equipment &amp; Services"/>
    <n v="34.29"/>
  </r>
  <r>
    <s v="NUE.N"/>
    <x v="120"/>
    <n v="43210803405.790001"/>
    <n v="-2.8855056064190799E-2"/>
    <n v="1.2386058981233199E-2"/>
    <n v="8.0210538360318204E-2"/>
    <n v="0.29490432754955104"/>
    <n v="0.30800138552130202"/>
    <n v="0.157562381215131"/>
    <n v="0.41377761138150498"/>
    <n v="196.85499999999999"/>
    <n v="97.65"/>
    <n v="608808"/>
    <n v="508715"/>
    <x v="10"/>
    <x v="33"/>
    <s v="Steel"/>
    <n v="188.81"/>
  </r>
  <r>
    <s v="STLD.OQ"/>
    <x v="121"/>
    <n v="29135414719.09"/>
    <n v="-3.0469433375449603E-2"/>
    <n v="3.36234587089419E-2"/>
    <n v="0.139340985666152"/>
    <n v="0.29057506953877998"/>
    <n v="0.56502980859742702"/>
    <n v="0.17739746237828299"/>
    <n v="0.50801209372637901"/>
    <n v="208.23"/>
    <n v="103.345"/>
    <n v="549511"/>
    <n v="512143"/>
    <x v="10"/>
    <x v="33"/>
    <s v="Steel"/>
    <n v="199.51"/>
  </r>
  <r>
    <s v="QCOM.OQ"/>
    <x v="122"/>
    <n v="147747490000"/>
    <n v="-1.8221781055019801E-2"/>
    <n v="1.5920763022743801E-2"/>
    <n v="-0.14201623396740801"/>
    <n v="-0.20647564469913998"/>
    <n v="-0.124106521601619"/>
    <n v="-0.190470622624964"/>
    <n v="-0.18685771331258402"/>
    <n v="205.55"/>
    <n v="120.88"/>
    <n v="5111791"/>
    <n v="3801017"/>
    <x v="0"/>
    <x v="0"/>
    <s v="Semiconductors"/>
    <n v="138.47"/>
  </r>
  <r>
    <s v="CMG.N"/>
    <x v="123"/>
    <n v="46678840320"/>
    <n v="-3.7076840408382397E-2"/>
    <n v="-6.7880364109232691E-2"/>
    <n v="-0.11199207135778"/>
    <n v="0.1421287444232"/>
    <n v="-0.16979383831364403"/>
    <n v="-3.1351351351351302E-2"/>
    <n v="-0.37441089195322003"/>
    <n v="58.405000000000001"/>
    <n v="29.75"/>
    <n v="5041293"/>
    <n v="4474247"/>
    <x v="6"/>
    <x v="22"/>
    <s v="Restaurants"/>
    <n v="35.840000000000003"/>
  </r>
  <r>
    <s v="LLY.N"/>
    <x v="124"/>
    <n v="981563593380.39001"/>
    <n v="2.2714512268397602E-2"/>
    <n v="1.7074174209474401E-2"/>
    <n v="5.1308363263211599E-3"/>
    <n v="1.50556766744552E-2"/>
    <n v="0.51698493637040999"/>
    <n v="-3.3879852607287902E-2"/>
    <n v="0.18935358603388402"/>
    <n v="1133.0350000000001"/>
    <n v="624"/>
    <n v="918629"/>
    <n v="831189"/>
    <x v="2"/>
    <x v="50"/>
    <s v="Pharmaceuticals"/>
    <n v="1038.27"/>
  </r>
  <r>
    <s v="MET.N"/>
    <x v="125"/>
    <n v="50694008000"/>
    <n v="-1.9394093040943097E-2"/>
    <n v="2.7084439723845E-2"/>
    <n v="-6.9319640564827799E-3"/>
    <n v="-2.6550899710582599E-2"/>
    <n v="-7.18685831622179E-3"/>
    <n v="-2.0015201418799099E-2"/>
    <n v="-6.4909948023691502E-2"/>
    <n v="87.37"/>
    <n v="65.260000000000005"/>
    <n v="1491596"/>
    <n v="1307903"/>
    <x v="8"/>
    <x v="13"/>
    <s v="Life &amp; Health Insurance"/>
    <n v="77.36"/>
  </r>
  <r>
    <s v="PFE.N"/>
    <x v="126"/>
    <n v="156186386453.44"/>
    <n v="-9.3761269383340097E-3"/>
    <n v="3.6995092487731099E-2"/>
    <n v="6.1027423715720203E-2"/>
    <n v="6.5141527723923995E-2"/>
    <n v="9.3986459577857492E-2"/>
    <n v="0.10321285140562299"/>
    <n v="7.8523753435414193E-2"/>
    <n v="27.934999999999999"/>
    <n v="20.914999999999999"/>
    <n v="11686230"/>
    <n v="10588161"/>
    <x v="2"/>
    <x v="50"/>
    <s v="Pharmaceuticals"/>
    <n v="27.47"/>
  </r>
  <r>
    <s v="ARE.N"/>
    <x v="127"/>
    <n v="8734338194.3999996"/>
    <n v="-6.25E-2"/>
    <n v="-8.59630032644179E-2"/>
    <n v="-0.119804400977995"/>
    <n v="-3.5222052067381403E-2"/>
    <n v="-0.32358072741913801"/>
    <n v="2.98324478953822E-2"/>
    <n v="-0.47075501417620502"/>
    <n v="105.14"/>
    <n v="44.12"/>
    <n v="842225"/>
    <n v="876001"/>
    <x v="5"/>
    <x v="48"/>
    <s v="Health Care REITs"/>
    <n v="50.4"/>
  </r>
  <r>
    <s v="PTC.OQ"/>
    <x v="128"/>
    <n v="17943424331.639999"/>
    <n v="-3.0912596401028298E-2"/>
    <n v="-2.04625178641029E-2"/>
    <n v="-9.6470729222841403E-2"/>
    <n v="-0.136220427335739"/>
    <n v="-0.275082928705351"/>
    <n v="-0.134435451466621"/>
    <n v="-9.4734946268835885E-2"/>
    <n v="219.65"/>
    <n v="134.13999999999999"/>
    <n v="586576"/>
    <n v="387185"/>
    <x v="0"/>
    <x v="1"/>
    <s v="Application Software"/>
    <n v="150.79"/>
  </r>
  <r>
    <s v="CMCSA.OQ"/>
    <x v="129"/>
    <n v="114483459529.08"/>
    <n v="-2.0320197044334801E-2"/>
    <n v="3.1442463533225301E-2"/>
    <n v="0.122398589065256"/>
    <n v="0.21435721004349698"/>
    <n v="3.23881813044564E-2"/>
    <n v="0.136352330709823"/>
    <n v="-2.6774465188635597E-2"/>
    <n v="35.571473070000003"/>
    <n v="24.123398250000001"/>
    <n v="11693017"/>
    <n v="11514477"/>
    <x v="4"/>
    <x v="51"/>
    <s v="Integrated Telecommunication Services"/>
    <n v="31.82"/>
  </r>
  <r>
    <s v="KHC.OQ"/>
    <x v="130"/>
    <n v="28788551741.439999"/>
    <n v="-2.6810724289715801E-2"/>
    <n v="-5.1135201472694005E-3"/>
    <n v="3.30033003300345E-3"/>
    <n v="-2.5641025641025703E-2"/>
    <n v="-0.120433996383363"/>
    <n v="2.8865979381442804E-3"/>
    <n v="-0.150244584206848"/>
    <n v="33.340000000000003"/>
    <n v="21.99"/>
    <n v="5508658"/>
    <n v="4384075"/>
    <x v="7"/>
    <x v="12"/>
    <s v="Packaged Foods &amp; Meats"/>
    <n v="24.32"/>
  </r>
  <r>
    <s v="ACGL.OQ"/>
    <x v="131"/>
    <n v="36208199909.300003"/>
    <n v="1.2574789575093802E-2"/>
    <n v="-2.0886448323200701E-2"/>
    <n v="9.7976687926104991E-2"/>
    <n v="7.6433807675722304E-2"/>
    <n v="9.1734091406079105E-2"/>
    <n v="4.0971643035863099E-2"/>
    <n v="0.13131656469521899"/>
    <n v="103.36"/>
    <n v="82.5"/>
    <n v="890595"/>
    <n v="950471"/>
    <x v="8"/>
    <x v="13"/>
    <s v="Property &amp; Casualty Insurance"/>
    <n v="99.85"/>
  </r>
  <r>
    <s v="TFC.N"/>
    <x v="132"/>
    <n v="65736812900"/>
    <n v="-3.64544781643227E-2"/>
    <n v="-5.5676459920203099E-2"/>
    <n v="3.5600636435958698E-2"/>
    <n v="0.14868740348555101"/>
    <n v="0.158398220244716"/>
    <n v="5.8118268644584498E-2"/>
    <n v="0.122682190599396"/>
    <n v="56.15"/>
    <n v="33.57"/>
    <n v="3511500"/>
    <n v="2922537"/>
    <x v="8"/>
    <x v="21"/>
    <s v="Regional Banks"/>
    <n v="52.07"/>
  </r>
  <r>
    <s v="IEX.N"/>
    <x v="133"/>
    <n v="15354613301.040001"/>
    <n v="-2.99791942500474E-2"/>
    <n v="-3.6630036630036701E-2"/>
    <n v="5.0384024577572906E-2"/>
    <n v="0.22794205674607898"/>
    <n v="0.22698726000358899"/>
    <n v="0.152860514780263"/>
    <n v="5.9935930556990903E-2"/>
    <n v="217.01"/>
    <n v="154.5"/>
    <n v="336931"/>
    <n v="218064"/>
    <x v="1"/>
    <x v="35"/>
    <s v="Industrial Machinery &amp; Supplies &amp; Components"/>
    <n v="205.14"/>
  </r>
  <r>
    <s v="C.N"/>
    <x v="134"/>
    <n v="198880695000"/>
    <n v="-5.3156146179401897E-2"/>
    <n v="-3.96578538102643E-2"/>
    <n v="-5.3720415460582302E-2"/>
    <n v="0.10410251316181601"/>
    <n v="0.16436203645506001"/>
    <n v="-4.7476219041905798E-2"/>
    <n v="0.36766334440753101"/>
    <n v="125.14"/>
    <n v="55.53"/>
    <n v="3547975"/>
    <n v="3630821"/>
    <x v="8"/>
    <x v="21"/>
    <s v="Diversified Banks"/>
    <n v="111.15"/>
  </r>
  <r>
    <s v="AXP.N"/>
    <x v="135"/>
    <n v="235426210034.39999"/>
    <n v="-3.1439789836445201E-2"/>
    <n v="-3.3105859793581903E-2"/>
    <n v="-4.0546212608780899E-2"/>
    <n v="-5.9907328708907998E-2"/>
    <n v="0.11422350762031601"/>
    <n v="-7.3172050277064402E-2"/>
    <n v="0.11906005221932099"/>
    <n v="387.36"/>
    <n v="220.64"/>
    <n v="835304"/>
    <n v="753706"/>
    <x v="8"/>
    <x v="52"/>
    <s v="Consumer Finance"/>
    <n v="342.88"/>
  </r>
  <r>
    <s v="WRB.N"/>
    <x v="136"/>
    <n v="27023227400"/>
    <n v="1.53760134190661E-3"/>
    <n v="5.0497966054146E-3"/>
    <n v="4.2788531509242E-2"/>
    <n v="-5.5371560891175807E-2"/>
    <n v="1.5911188845935099E-2"/>
    <n v="2.1819737592698299E-2"/>
    <n v="0.20505212157945402"/>
    <n v="77.781657920000001"/>
    <n v="58.293125475575998"/>
    <n v="726429"/>
    <n v="1148169"/>
    <x v="8"/>
    <x v="13"/>
    <s v="Property &amp; Casualty Insurance"/>
    <n v="71.650000000000006"/>
  </r>
  <r>
    <s v="DHI.N"/>
    <x v="137"/>
    <n v="47682281783.050003"/>
    <n v="4.5163259078426802E-3"/>
    <n v="4.0852463163220103E-2"/>
    <n v="2.22981366459627E-2"/>
    <n v="0.14776847977684801"/>
    <n v="4.2098840756559204E-3"/>
    <n v="0.14274803860306901"/>
    <n v="0.288375733855186"/>
    <n v="184.54499999999999"/>
    <n v="110.66"/>
    <n v="835197"/>
    <n v="889489"/>
    <x v="6"/>
    <x v="31"/>
    <s v="Homebuilding"/>
    <n v="164.59"/>
  </r>
  <r>
    <s v="JBL.N"/>
    <x v="138"/>
    <n v="26518139401.709999"/>
    <n v="-3.8110923854757096E-2"/>
    <n v="3.8456767150477605E-2"/>
    <n v="-8.0970060826289804E-3"/>
    <n v="0.24432662768803901"/>
    <n v="0.15515179392824299"/>
    <n v="0.10135075870537699"/>
    <n v="0.487472605579577"/>
    <n v="268.48"/>
    <n v="108.66"/>
    <n v="265730"/>
    <n v="353514"/>
    <x v="0"/>
    <x v="2"/>
    <s v="Electronic Manufacturing Services"/>
    <n v="251.13"/>
  </r>
  <r>
    <s v="IP.N"/>
    <x v="139"/>
    <n v="25963644046.889999"/>
    <n v="-4.0658670461469001E-4"/>
    <n v="0.108181203515889"/>
    <n v="0.12620247366010098"/>
    <n v="0.29770387965162298"/>
    <n v="2.9522613065326803E-2"/>
    <n v="0.248286367098248"/>
    <n v="-9.9945085118067004E-2"/>
    <n v="57.54"/>
    <n v="35.56"/>
    <n v="2175317"/>
    <n v="1641799"/>
    <x v="10"/>
    <x v="19"/>
    <s v="Paper &amp; Plastic Packaging Products &amp; Materials"/>
    <n v="49.17"/>
  </r>
  <r>
    <s v="KMI.N"/>
    <x v="140"/>
    <n v="70502656759.100006"/>
    <n v="7.6311605723371504E-3"/>
    <n v="4.4840092317837102E-2"/>
    <n v="0.15614739146296999"/>
    <n v="0.17850502045370001"/>
    <n v="0.18026070763500901"/>
    <n v="0.15278283012004398"/>
    <n v="0.2058599695586"/>
    <n v="31.984999999999999"/>
    <n v="23.95"/>
    <n v="4136018"/>
    <n v="3549988"/>
    <x v="9"/>
    <x v="16"/>
    <s v="Oil &amp; Gas Storage &amp; Transportation"/>
    <n v="31.69"/>
  </r>
  <r>
    <s v="EL.N"/>
    <x v="141"/>
    <n v="38494991916.059998"/>
    <n v="9.7732232659644199E-3"/>
    <n v="0.100972480860749"/>
    <n v="-7.9809770860354595E-2"/>
    <n v="0.18349644128113901"/>
    <n v="0.18905027932960899"/>
    <n v="1.6233766233766201E-2"/>
    <n v="0.54164855859771099"/>
    <n v="121.6"/>
    <n v="48.43"/>
    <n v="1370707"/>
    <n v="1024697"/>
    <x v="7"/>
    <x v="53"/>
    <s v="Personal Care Products"/>
    <n v="106.42"/>
  </r>
  <r>
    <s v="MLM.N"/>
    <x v="142"/>
    <n v="39806935880.010002"/>
    <n v="-2.3879694702636498E-3"/>
    <n v="-1.6215813398912E-2"/>
    <n v="2.9846787530814201E-2"/>
    <n v="9.6225067676415602E-2"/>
    <n v="7.7665306122448999E-2"/>
    <n v="6.00809430507823E-2"/>
    <n v="0.27638550489229202"/>
    <n v="710.48"/>
    <n v="442.08"/>
    <n v="129313"/>
    <n v="116413"/>
    <x v="10"/>
    <x v="54"/>
    <s v="Construction Materials"/>
    <n v="660.07"/>
  </r>
  <r>
    <s v="LYB.N"/>
    <x v="143"/>
    <n v="18605160000"/>
    <n v="-2.8417689591390599E-2"/>
    <n v="7.2383073496659303E-2"/>
    <n v="0.13561320754716999"/>
    <n v="0.26933216168717"/>
    <n v="8.3849184018007797E-2"/>
    <n v="0.33441108545034703"/>
    <n v="-0.23863486625378802"/>
    <n v="78.489999999999995"/>
    <n v="41.59"/>
    <n v="1674540"/>
    <n v="1445360"/>
    <x v="10"/>
    <x v="28"/>
    <s v="Commodity Chemicals"/>
    <n v="57.78"/>
  </r>
  <r>
    <s v="VZ.N"/>
    <x v="144"/>
    <n v="208572820000"/>
    <n v="1.0006126199714201E-2"/>
    <n v="5.01061571125265E-2"/>
    <n v="0.256605691056911"/>
    <n v="0.20311359766480203"/>
    <n v="0.13701149425287401"/>
    <n v="0.21433832555855598"/>
    <n v="0.22033061929434999"/>
    <n v="50.24"/>
    <n v="38.395000000000003"/>
    <n v="12724273"/>
    <n v="7888301"/>
    <x v="4"/>
    <x v="51"/>
    <s v="Integrated Telecommunication Services"/>
    <n v="49.46"/>
  </r>
  <r>
    <s v="VICI.N"/>
    <x v="145"/>
    <n v="31059658441.259998"/>
    <n v="-3.7709976002743301E-3"/>
    <n v="1.1134307585247001E-2"/>
    <n v="2.2519352568613604E-2"/>
    <n v="-4.5648604269293999E-2"/>
    <n v="-0.10886231217418001"/>
    <n v="3.3428165007112202E-2"/>
    <n v="-2.4504867405169599E-2"/>
    <n v="34.03"/>
    <n v="27.49"/>
    <n v="3213537"/>
    <n v="4185222"/>
    <x v="5"/>
    <x v="44"/>
    <s v="Other Specialized REITs"/>
    <n v="29.06"/>
  </r>
  <r>
    <s v="SW.N"/>
    <x v="146"/>
    <n v="26861837720.759998"/>
    <n v="2.26730310262531E-2"/>
    <n v="0.19110493398193198"/>
    <n v="0.18670666974382599"/>
    <n v="0.465792474344356"/>
    <n v="0.17612076852699002"/>
    <n v="0.32971295577967402"/>
    <n v="9.6210484979384302E-3"/>
    <n v="55.48"/>
    <n v="32.729999999999997"/>
    <n v="1973453"/>
    <n v="1588578"/>
    <x v="10"/>
    <x v="19"/>
    <s v="Paper &amp; Plastic Packaging Products &amp; Materials"/>
    <n v="51.42"/>
  </r>
  <r>
    <s v="LVS.N"/>
    <x v="147"/>
    <n v="38184686388.089996"/>
    <n v="-1.5248657078496E-2"/>
    <n v="-1.9318580962416302E-3"/>
    <n v="-6.2365946213496101E-2"/>
    <n v="-0.13368902439024399"/>
    <n v="5.0073909830007403E-2"/>
    <n v="-0.12690121370410201"/>
    <n v="0.35664836476486"/>
    <n v="70.45"/>
    <n v="30.18"/>
    <n v="1628033"/>
    <n v="1662592"/>
    <x v="6"/>
    <x v="22"/>
    <s v="Casinos &amp; Gaming"/>
    <n v="56.83"/>
  </r>
  <r>
    <s v="CBRE.N"/>
    <x v="148"/>
    <n v="40555973631.160004"/>
    <n v="-8.8367114857181198E-2"/>
    <n v="-0.17992538211577799"/>
    <n v="-0.20224784873851198"/>
    <n v="-0.11026963504602699"/>
    <n v="-0.14040620663554901"/>
    <n v="-0.15243485291373798"/>
    <n v="-3.1070031994312099E-2"/>
    <n v="174.19"/>
    <n v="108.48"/>
    <n v="679890"/>
    <n v="455994"/>
    <x v="5"/>
    <x v="42"/>
    <s v="Real Estate Services"/>
    <n v="136.28"/>
  </r>
  <r>
    <s v="HAS.OQ"/>
    <x v="149"/>
    <n v="14254031426.110001"/>
    <n v="-4.1249764017368407E-2"/>
    <n v="6.43403541863143E-2"/>
    <n v="0.16894924617332202"/>
    <n v="0.28732572877059598"/>
    <n v="0.26095592799503398"/>
    <n v="0.23865853658536601"/>
    <n v="0.70077026121902197"/>
    <n v="106.91"/>
    <n v="49"/>
    <n v="1079763"/>
    <n v="702700"/>
    <x v="6"/>
    <x v="55"/>
    <s v="Leisure Products"/>
    <n v="101.57"/>
  </r>
  <r>
    <s v="ECL.N"/>
    <x v="150"/>
    <n v="85166128500.570007"/>
    <n v="-9.4218415417559598E-3"/>
    <n v="4.7007207771858399E-2"/>
    <n v="8.2670219277715798E-2"/>
    <n v="0.14775937094434702"/>
    <n v="7.3969569254946702E-2"/>
    <n v="0.14539844583269798"/>
    <n v="0.147540357974278"/>
    <n v="306.24"/>
    <n v="222.22"/>
    <n v="412013"/>
    <n v="440043"/>
    <x v="10"/>
    <x v="28"/>
    <s v="Specialty Chemicals"/>
    <n v="300.69"/>
  </r>
  <r>
    <s v="EMR.N"/>
    <x v="151"/>
    <n v="81478760000"/>
    <n v="-6.2649511863968402E-2"/>
    <n v="-3.9485888432489798E-2"/>
    <n v="-2.05377651668694E-2"/>
    <n v="0.12860034251907199"/>
    <n v="7.8961077621492806E-2"/>
    <n v="9.2374924653405605E-2"/>
    <n v="0.16449799196787102"/>
    <n v="165"/>
    <n v="90.11"/>
    <n v="1249863"/>
    <n v="856845"/>
    <x v="1"/>
    <x v="3"/>
    <s v="Electrical Components &amp; Equipment"/>
    <n v="144.97999999999999"/>
  </r>
  <r>
    <s v="CNC.N"/>
    <x v="152"/>
    <n v="19267039260"/>
    <n v="-3.0917635419243101E-2"/>
    <n v="-1.8537074148296598E-2"/>
    <n v="-0.17114448910514099"/>
    <n v="8.5619285120532004E-2"/>
    <n v="0.45488303007798003"/>
    <n v="-4.7873633049817697E-2"/>
    <n v="-0.30593445527015101"/>
    <n v="66.03"/>
    <n v="25.08"/>
    <n v="1853597"/>
    <n v="1703114"/>
    <x v="2"/>
    <x v="25"/>
    <s v="Managed Health Care"/>
    <n v="39.18"/>
  </r>
  <r>
    <s v="SBUX.OQ"/>
    <x v="153"/>
    <n v="110238668000"/>
    <n v="-2.3809523809523801E-2"/>
    <n v="7.1822629332778396E-3"/>
    <n v="3.7307032590051498E-2"/>
    <n v="0.119389171679778"/>
    <n v="3.9759295078444001E-2"/>
    <n v="0.149032181451134"/>
    <n v="-0.144019815994338"/>
    <n v="117.44"/>
    <n v="75.504999999999995"/>
    <n v="2962567"/>
    <n v="3381702"/>
    <x v="6"/>
    <x v="22"/>
    <s v="Restaurants"/>
    <n v="96.76"/>
  </r>
  <r>
    <s v="WFC.N"/>
    <x v="154"/>
    <n v="266860454000"/>
    <n v="-2.9904440697020803E-2"/>
    <n v="-6.21671557439408E-2"/>
    <n v="-3.0013489208633001E-2"/>
    <n v="1.8772136953955101E-2"/>
    <n v="8.6638962347311596E-2"/>
    <n v="-7.41416309012876E-2"/>
    <n v="8.8832807570977904E-2"/>
    <n v="97.75"/>
    <n v="58.42"/>
    <n v="4072953"/>
    <n v="4264511"/>
    <x v="8"/>
    <x v="21"/>
    <s v="Diversified Banks"/>
    <n v="86.29"/>
  </r>
  <r>
    <s v="APH.N"/>
    <x v="155"/>
    <n v="176675061888.89999"/>
    <n v="-2.1521799500139301E-3"/>
    <n v="0.12614589046462402"/>
    <n v="-6.8019712099597993E-2"/>
    <n v="6.2698706099814996E-2"/>
    <n v="0.29790500270904802"/>
    <n v="6.3563711706378492E-2"/>
    <n v="1.0612361967589299"/>
    <n v="167.02"/>
    <n v="56.46"/>
    <n v="2764009"/>
    <n v="2313708"/>
    <x v="0"/>
    <x v="2"/>
    <s v="Electronic Components"/>
    <n v="143.72999999999999"/>
  </r>
  <r>
    <s v="AWK.N"/>
    <x v="156"/>
    <n v="25054892157.57"/>
    <n v="3.7836526800873099E-2"/>
    <n v="2.1403564608529501E-2"/>
    <n v="-3.7345331833520699E-2"/>
    <n v="-2.3505248744865401E-2"/>
    <n v="-0.104874137089464"/>
    <n v="-1.6321839080459699E-2"/>
    <n v="2.6795712685970398E-2"/>
    <n v="155.29499999999999"/>
    <n v="121.29"/>
    <n v="534892"/>
    <n v="596600"/>
    <x v="3"/>
    <x v="56"/>
    <s v="Water Utilities"/>
    <n v="128.37"/>
  </r>
  <r>
    <s v="CTVA.N"/>
    <x v="157"/>
    <n v="49813999930"/>
    <n v="-1.60647902283589E-2"/>
    <n v="2.2630053815371899E-2"/>
    <n v="5.1205673758865304E-2"/>
    <n v="0.119486404833837"/>
    <n v="3.1167385557256101E-2"/>
    <n v="0.105624347307176"/>
    <n v="0.19416693522397702"/>
    <n v="77.400000000000006"/>
    <n v="53.4"/>
    <n v="1384441"/>
    <n v="1180925"/>
    <x v="10"/>
    <x v="28"/>
    <s v="Fertilizers &amp; Agricultural Chemicals"/>
    <n v="74.11"/>
  </r>
  <r>
    <s v="TRGP.N"/>
    <x v="158"/>
    <n v="46851378178.639999"/>
    <n v="-1.6448109593979601E-2"/>
    <n v="6.1834103624422099E-2"/>
    <n v="0.19969218930357802"/>
    <n v="0.28607624771669299"/>
    <n v="0.31871186031055498"/>
    <n v="0.18298102981029798"/>
    <n v="8.8090134104391996E-2"/>
    <n v="224.92"/>
    <n v="144.38"/>
    <n v="416217"/>
    <n v="468367"/>
    <x v="9"/>
    <x v="16"/>
    <s v="Oil &amp; Gas Storage &amp; Transportation"/>
    <n v="218.26"/>
  </r>
  <r>
    <s v="TRV.N"/>
    <x v="159"/>
    <n v="64691025000"/>
    <n v="-5.3506337156805596E-3"/>
    <n v="-9.5900902400852805E-3"/>
    <n v="9.6152428687255889E-2"/>
    <n v="3.4827082318558099E-2"/>
    <n v="0.107375553818087"/>
    <n v="2.5408536164931397E-2"/>
    <n v="0.23589296102385099"/>
    <n v="304.29000000000002"/>
    <n v="230.48"/>
    <n v="620017"/>
    <n v="531870"/>
    <x v="8"/>
    <x v="13"/>
    <s v="Property &amp; Casualty Insurance"/>
    <n v="297.43"/>
  </r>
  <r>
    <s v="TXN.OQ"/>
    <x v="160"/>
    <n v="202383822602"/>
    <n v="-1.57132768361582E-2"/>
    <n v="-4.3753906598803499E-3"/>
    <n v="0.17914551607444998"/>
    <n v="0.374591629168465"/>
    <n v="0.151205410149192"/>
    <n v="0.285376678771111"/>
    <n v="0.23895771987332601"/>
    <n v="231.32"/>
    <n v="139.96"/>
    <n v="3775943"/>
    <n v="3120619"/>
    <x v="0"/>
    <x v="0"/>
    <s v="Semiconductors"/>
    <n v="223"/>
  </r>
  <r>
    <s v="AMGN.OQ"/>
    <x v="161"/>
    <n v="197191621720.20001"/>
    <n v="-1.0366086529543001E-3"/>
    <n v="-4.3501903208266199E-3"/>
    <n v="0.109596097324486"/>
    <n v="8.9880952380952298E-2"/>
    <n v="0.26149712356608901"/>
    <n v="0.118817023616755"/>
    <n v="0.24110350437199202"/>
    <n v="385.12"/>
    <n v="261.51"/>
    <n v="1284751"/>
    <n v="1155046"/>
    <x v="2"/>
    <x v="34"/>
    <s v="Biotechnology"/>
    <n v="366.2"/>
  </r>
  <r>
    <s v="DTE.N"/>
    <x v="162"/>
    <n v="29264613220.919998"/>
    <n v="8.589220528236961E-3"/>
    <n v="3.5037461436756304E-2"/>
    <n v="4.6801872074882803E-2"/>
    <n v="2.31629392971247E-2"/>
    <n v="7.0035017508753806E-3"/>
    <n v="9.2494960458985989E-2"/>
    <n v="0.13463241806908799"/>
    <n v="143.78"/>
    <n v="123.69"/>
    <n v="552137"/>
    <n v="524741"/>
    <x v="3"/>
    <x v="6"/>
    <s v="Multi-Utilities"/>
    <n v="140.91"/>
  </r>
  <r>
    <s v="GOOG.OQ"/>
    <x v="163"/>
    <n v="3739985060000"/>
    <n v="-6.29557061638764E-3"/>
    <n v="-6.627833278000779E-2"/>
    <n v="-7.1407131708488392E-2"/>
    <n v="0.10837632559472601"/>
    <n v="0.51785889510352301"/>
    <n v="-1.4117272147865002E-2"/>
    <n v="0.66839238526667699"/>
    <n v="350.15"/>
    <n v="142.69"/>
    <n v="10782048"/>
    <n v="8616624"/>
    <x v="4"/>
    <x v="8"/>
    <s v="Interactive Media &amp; Services"/>
    <n v="309.37"/>
  </r>
  <r>
    <s v="HWM.N"/>
    <x v="164"/>
    <n v="98420821114.979996"/>
    <n v="6.0385531730561007E-2"/>
    <n v="0.16772408529313498"/>
    <n v="9.1545527512708405E-2"/>
    <n v="0.21604570293094899"/>
    <n v="0.39093130291493799"/>
    <n v="0.19398107501707099"/>
    <n v="0.91107814817706301"/>
    <n v="256.52"/>
    <n v="105.06"/>
    <n v="930083"/>
    <n v="702980"/>
    <x v="1"/>
    <x v="24"/>
    <s v="Aerospace &amp; Defense"/>
    <n v="244.79"/>
  </r>
  <r>
    <s v="WM.N"/>
    <x v="165"/>
    <n v="93174598768.809998"/>
    <n v="-1.55544191596353E-2"/>
    <n v="1.9461606354810299E-2"/>
    <n v="5.0714090785044998E-2"/>
    <n v="0.12957801574495101"/>
    <n v="2.1490161397302598E-2"/>
    <n v="5.1431432342633504E-2"/>
    <n v="1.5875109938434398E-2"/>
    <n v="242.58"/>
    <n v="194.15"/>
    <n v="647799"/>
    <n v="604603"/>
    <x v="1"/>
    <x v="18"/>
    <s v="Environmental &amp; Facilities Services"/>
    <n v="231.01"/>
  </r>
  <r>
    <s v="PG.N"/>
    <x v="166"/>
    <n v="374652150428.84998"/>
    <n v="7.5625000000001394E-3"/>
    <n v="1.6392409053653599E-2"/>
    <n v="0.114637350480537"/>
    <n v="8.9551230062178994E-2"/>
    <n v="4.8588526082997199E-2"/>
    <n v="0.12490405414834999"/>
    <n v="-4.9357235523057E-2"/>
    <n v="179.99"/>
    <n v="137.63"/>
    <n v="3197960"/>
    <n v="2941248"/>
    <x v="7"/>
    <x v="40"/>
    <s v="Household Products"/>
    <n v="161.21"/>
  </r>
  <r>
    <s v="FDS.N"/>
    <x v="167"/>
    <n v="7492195355.0500002"/>
    <n v="4.2268786127167599E-2"/>
    <n v="-3.4563533798642403E-2"/>
    <n v="-0.30285142225904399"/>
    <n v="-0.27340433187018798"/>
    <n v="-0.46140921698314502"/>
    <n v="-0.30407663944312302"/>
    <n v="-0.55538187182140397"/>
    <n v="474.59"/>
    <n v="191"/>
    <n v="377600"/>
    <n v="258992"/>
    <x v="8"/>
    <x v="37"/>
    <s v="Financial Exchanges &amp; Data"/>
    <n v="201.95"/>
  </r>
  <r>
    <s v="ODFL.OQ"/>
    <x v="168"/>
    <n v="38789851418.889999"/>
    <n v="-4.6024889437416602E-2"/>
    <n v="-8.2269714059562599E-2"/>
    <n v="4.0962908927669496E-2"/>
    <n v="0.36958287190845296"/>
    <n v="0.22764873271127001"/>
    <n v="0.18309948979591797"/>
    <n v="-8.6247660329031695E-2"/>
    <n v="209.49"/>
    <n v="126.02500000000001"/>
    <n v="1227599"/>
    <n v="876644"/>
    <x v="1"/>
    <x v="39"/>
    <s v="Cargo Ground Transportation"/>
    <n v="185.51"/>
  </r>
  <r>
    <s v="GEHC.OQ"/>
    <x v="169"/>
    <n v="35844719174.550003"/>
    <n v="-6.9444444444444198E-3"/>
    <n v="-4.4466043008139902E-2"/>
    <n v="-4.6782208217185796E-2"/>
    <n v="6.32688927943761E-2"/>
    <n v="6.7743687211512499E-2"/>
    <n v="-4.1087539624481702E-2"/>
    <n v="-8.4400465657741494E-2"/>
    <n v="94.78"/>
    <n v="57.65"/>
    <n v="1562040"/>
    <n v="1400559"/>
    <x v="2"/>
    <x v="5"/>
    <s v="Health Care Equipment"/>
    <n v="78.650000000000006"/>
  </r>
  <r>
    <s v="UAL.OQ"/>
    <x v="170"/>
    <n v="35384562197.699997"/>
    <n v="-4.0723187642619001E-2"/>
    <n v="3.0257328683193498E-2"/>
    <n v="-5.7921048095155997E-2"/>
    <n v="0.124832767315015"/>
    <n v="0.102481339519871"/>
    <n v="-2.2536218923269499E-2"/>
    <n v="4.9145709349203107E-2"/>
    <n v="119.15"/>
    <n v="52"/>
    <n v="1867988"/>
    <n v="1654136"/>
    <x v="1"/>
    <x v="57"/>
    <s v="Passenger Airlines"/>
    <n v="109.3"/>
  </r>
  <r>
    <s v="FCX.N"/>
    <x v="171"/>
    <n v="89085138146.399994"/>
    <n v="-5.22456461961502E-2"/>
    <n v="4.76190476190477E-2"/>
    <n v="3.4689793195463496E-2"/>
    <n v="0.53034040453872699"/>
    <n v="0.46736045411542099"/>
    <n v="0.22150029533372698"/>
    <n v="0.63435194942044293"/>
    <n v="68.89"/>
    <n v="27.92"/>
    <n v="4404995"/>
    <n v="4171666"/>
    <x v="10"/>
    <x v="33"/>
    <s v="Copper"/>
    <n v="62.04"/>
  </r>
  <r>
    <s v="NOC.N"/>
    <x v="172"/>
    <n v="98644041892.259995"/>
    <n v="2.3908784231692501E-2"/>
    <n v="-2.0674802584350598E-3"/>
    <n v="6.1792517682283998E-2"/>
    <n v="0.24562724014336901"/>
    <n v="0.19074213664085501"/>
    <n v="0.218954420301292"/>
    <n v="0.47615002336150902"/>
    <n v="715.3"/>
    <n v="427"/>
    <n v="245432"/>
    <n v="228360"/>
    <x v="1"/>
    <x v="24"/>
    <s v="Aerospace &amp; Defense"/>
    <n v="695.06"/>
  </r>
  <r>
    <s v="FIX.N"/>
    <x v="173"/>
    <n v="45854240439"/>
    <n v="-2.88574309939118E-2"/>
    <n v="0.13245119645983799"/>
    <n v="0.19154201495820503"/>
    <n v="0.44845797308138002"/>
    <n v="0.88446931261415396"/>
    <n v="0.39294324379346202"/>
    <n v="2.2637577826872901"/>
    <n v="1392"/>
    <n v="276.44"/>
    <n v="93073"/>
    <n v="193614"/>
    <x v="1"/>
    <x v="45"/>
    <s v="Construction &amp; Engineering"/>
    <n v="1300.02"/>
  </r>
  <r>
    <s v="SNDK.OQ"/>
    <x v="174"/>
    <n v="93010161372.210007"/>
    <n v="5.1640137484566299E-2"/>
    <n v="9.3873654980909202E-2"/>
    <n v="0.54014759065584994"/>
    <n v="1.5877160569856699"/>
    <n v="12.5023564695801"/>
    <n v="1.65519420338697"/>
    <m/>
    <n v="725"/>
    <n v="27.94"/>
    <n v="5194791"/>
    <n v="3434929"/>
    <x v="0"/>
    <x v="43"/>
    <s v="Technology Hardware, Storage &amp; Peripherals"/>
    <n v="630.29"/>
  </r>
  <r>
    <s v="EVRG.OQ"/>
    <x v="175"/>
    <n v="18575979279.360001"/>
    <n v="1.7400075652502799E-2"/>
    <n v="4.02217352069099E-2"/>
    <n v="6.4792821324887798E-2"/>
    <n v="5.6981922976159199E-2"/>
    <n v="0.108226891910452"/>
    <n v="0.11311905090357299"/>
    <n v="0.214662050278488"/>
    <n v="81.39"/>
    <n v="61.94"/>
    <n v="860747"/>
    <n v="790903"/>
    <x v="3"/>
    <x v="14"/>
    <s v="Electric Utilities"/>
    <n v="80.69"/>
  </r>
  <r>
    <s v="ETN.N"/>
    <x v="176"/>
    <n v="154258416000"/>
    <n v="-1.45421495114746E-2"/>
    <n v="0.100544167817971"/>
    <n v="0.17054519282672601"/>
    <n v="0.102409128138504"/>
    <n v="9.9211489721205109E-2"/>
    <n v="0.22548742582650502"/>
    <n v="0.259616625790629"/>
    <n v="408.33"/>
    <n v="234"/>
    <n v="815270"/>
    <n v="718386"/>
    <x v="1"/>
    <x v="3"/>
    <s v="Electrical Components &amp; Equipment"/>
    <n v="390.33"/>
  </r>
  <r>
    <s v="TAP.N"/>
    <x v="177"/>
    <n v="10217465312.5"/>
    <n v="2.0837244227520202E-2"/>
    <n v="6.35634656757285E-2"/>
    <n v="7.3854660347551407E-2"/>
    <n v="0.159982935153584"/>
    <n v="6.1487409720866901E-2"/>
    <n v="0.164952870608398"/>
    <n v="1.73994387277829E-2"/>
    <n v="64.66"/>
    <n v="42.94"/>
    <n v="844295"/>
    <n v="1052060"/>
    <x v="7"/>
    <x v="41"/>
    <s v="Brewers"/>
    <n v="54.38"/>
  </r>
  <r>
    <s v="LIN.OQ"/>
    <x v="178"/>
    <n v="220801471039.79999"/>
    <n v="1.1443605484374699E-2"/>
    <n v="2.86497422175815E-2"/>
    <n v="7.4584128715571296E-2"/>
    <n v="0.10316349384098601"/>
    <n v="-9.98680987375156E-3"/>
    <n v="0.108984732287343"/>
    <n v="3.1184577808792701E-2"/>
    <n v="486.38"/>
    <n v="387.78"/>
    <n v="1076153"/>
    <n v="1006909"/>
    <x v="10"/>
    <x v="28"/>
    <s v="Industrial Gases"/>
    <n v="472.86"/>
  </r>
  <r>
    <s v="AMZN.OQ"/>
    <x v="179"/>
    <n v="2142690205652"/>
    <n v="-2.1952175617405E-2"/>
    <n v="-0.103686739413535"/>
    <n v="-0.16197833571248602"/>
    <n v="-0.15986194124084499"/>
    <n v="-0.13585591826132101"/>
    <n v="-0.13525691014643398"/>
    <n v="-0.128117765255755"/>
    <n v="258.58999999999997"/>
    <n v="161.56"/>
    <n v="22208238"/>
    <n v="14747064"/>
    <x v="6"/>
    <x v="32"/>
    <s v="Broadline Retail"/>
    <n v="199.6"/>
  </r>
  <r>
    <s v="MNST.OQ"/>
    <x v="180"/>
    <n v="79304812102.720001"/>
    <n v="4.7035524198539803E-3"/>
    <n v="-7.0948012232415801E-3"/>
    <n v="4.1843152355281799E-2"/>
    <n v="0.14195272931907701"/>
    <n v="0.26433021806853602"/>
    <n v="5.8693100299986901E-2"/>
    <n v="0.68507369732198498"/>
    <n v="83.24"/>
    <n v="48.42"/>
    <n v="2765443"/>
    <n v="2294568"/>
    <x v="7"/>
    <x v="41"/>
    <s v="Soft Drinks &amp; Non-alcoholic Beverages"/>
    <n v="81.17"/>
  </r>
  <r>
    <s v="ESS.N"/>
    <x v="181"/>
    <n v="16198141120"/>
    <n v="-3.8445354041543901E-2"/>
    <n v="-5.1691916179564005E-4"/>
    <n v="-8.5200378668349695E-3"/>
    <n v="-8.8718899097038895E-3"/>
    <n v="-1.8891491022638401E-2"/>
    <n v="-3.9437480892693402E-2"/>
    <n v="-0.134494869499346"/>
    <n v="316.29000000000002"/>
    <n v="243.51"/>
    <n v="210051"/>
    <n v="184913"/>
    <x v="5"/>
    <x v="9"/>
    <s v="Multi-Family Residential REITs"/>
    <n v="251.36"/>
  </r>
  <r>
    <s v="JNJ.N"/>
    <x v="182"/>
    <n v="589340784798.80005"/>
    <n v="1.53201029643777E-2"/>
    <n v="2.8428445266832202E-2"/>
    <n v="0.113767818918796"/>
    <n v="0.25249679897567201"/>
    <n v="0.39966804029303998"/>
    <n v="0.18168639768059902"/>
    <n v="0.57509983253896702"/>
    <n v="246.32"/>
    <n v="142.41999999999999"/>
    <n v="2359466"/>
    <n v="2585528"/>
    <x v="2"/>
    <x v="50"/>
    <s v="Pharmaceuticals"/>
    <n v="244.55"/>
  </r>
  <r>
    <s v="NVDA.OQ"/>
    <x v="183"/>
    <n v="4542642000000"/>
    <n v="-1.6364114706656201E-2"/>
    <n v="8.761926925762159E-2"/>
    <n v="-5.8807805399629996E-4"/>
    <n v="4.2812801027491997E-4"/>
    <n v="2.7029996703658899E-2"/>
    <n v="2.35924932975862E-3"/>
    <n v="0.42549946621930801"/>
    <n v="212.15"/>
    <n v="86.63"/>
    <n v="50808675"/>
    <n v="46965076"/>
    <x v="0"/>
    <x v="0"/>
    <s v="Semiconductors"/>
    <n v="186.94"/>
  </r>
  <r>
    <s v="PNR.N"/>
    <x v="184"/>
    <n v="16324913948.799999"/>
    <n v="-7.5606844409071804E-3"/>
    <n v="5.0436980098978797E-2"/>
    <n v="-6.7402075348228396E-2"/>
    <n v="-6.5480093676814996E-2"/>
    <n v="-6.4428397261558606E-2"/>
    <n v="-4.2058767044363295E-2"/>
    <n v="1.80630676599654E-2"/>
    <n v="113.94"/>
    <n v="74.94"/>
    <n v="694610"/>
    <n v="453073"/>
    <x v="1"/>
    <x v="35"/>
    <s v="Industrial Machinery &amp; Supplies &amp; Components"/>
    <n v="99.76"/>
  </r>
  <r>
    <s v="OMC.N"/>
    <x v="185"/>
    <n v="21163388477.279999"/>
    <n v="-2.9572994806693498E-2"/>
    <n v="-2.6765046296296401E-2"/>
    <n v="-0.16786244433448799"/>
    <n v="-7.9249931563098897E-2"/>
    <n v="-0.10794324360164399"/>
    <n v="-0.16693498452012398"/>
    <n v="-0.17185768804628801"/>
    <n v="89.18"/>
    <n v="66.36"/>
    <n v="1637058"/>
    <n v="1617128"/>
    <x v="4"/>
    <x v="30"/>
    <s v="Advertising"/>
    <n v="67.27"/>
  </r>
  <r>
    <s v="URI.N"/>
    <x v="186"/>
    <n v="54774368890.620003"/>
    <n v="-5.0009727292493799E-3"/>
    <n v="2.5584769453979299E-2"/>
    <n v="-6.1635926049839702E-2"/>
    <n v="3.10698954059247E-2"/>
    <n v="-5.6421943675728503E-2"/>
    <n v="7.4309296693520405E-2"/>
    <n v="0.183760160111098"/>
    <n v="1021.08"/>
    <n v="527.61"/>
    <n v="180687"/>
    <n v="167208"/>
    <x v="1"/>
    <x v="58"/>
    <s v="Trading Companies &amp; Distributors"/>
    <n v="869.46"/>
  </r>
  <r>
    <s v="EPAM.N"/>
    <x v="187"/>
    <n v="9011175848.1599998"/>
    <n v="-8.3544019326928398E-2"/>
    <n v="-8.0858736687890898E-2"/>
    <n v="-0.24214829957257"/>
    <n v="-9.6137862248573111E-2"/>
    <n v="2.3979912115505302E-2"/>
    <n v="-0.203826630222569"/>
    <n v="-0.38442960111702296"/>
    <n v="268.7"/>
    <n v="138.16999999999999"/>
    <n v="255331"/>
    <n v="216323"/>
    <x v="0"/>
    <x v="26"/>
    <s v="IT Consulting &amp; Other Services"/>
    <n v="163.12"/>
  </r>
  <r>
    <s v="SNPS.OQ"/>
    <x v="188"/>
    <n v="80994562510.100006"/>
    <n v="-3.3910682093060397E-2"/>
    <n v="3.1454049312932504E-2"/>
    <n v="-0.16694543379444698"/>
    <n v="7.4683319371461998E-2"/>
    <n v="-0.31314491530923499"/>
    <n v="-9.8718385421101895E-2"/>
    <n v="-0.16942967569794601"/>
    <n v="651.45000000000005"/>
    <n v="365.74"/>
    <n v="908636"/>
    <n v="663243"/>
    <x v="0"/>
    <x v="1"/>
    <s v="Application Software"/>
    <n v="423.35"/>
  </r>
  <r>
    <s v="CHRW.OQ"/>
    <x v="189"/>
    <n v="19821055724.84"/>
    <n v="-0.14541842815667499"/>
    <n v="-0.150222852512156"/>
    <n v="-4.3061655164547005E-2"/>
    <n v="0.106290386390611"/>
    <n v="0.38067807768268602"/>
    <n v="4.3667578999751197E-2"/>
    <n v="0.71993849308047109"/>
    <n v="203.33"/>
    <n v="84.73"/>
    <n v="1316985"/>
    <n v="709325"/>
    <x v="1"/>
    <x v="59"/>
    <s v="Air Freight &amp; Logistics"/>
    <n v="167.78"/>
  </r>
  <r>
    <s v="CPT.N"/>
    <x v="190"/>
    <n v="11435370068.4"/>
    <n v="-2.9613578909353601E-2"/>
    <n v="8.5389884582904897E-3"/>
    <n v="-8.0295339178586608E-3"/>
    <n v="5.62106918238994E-2"/>
    <n v="1.37709866063007E-2"/>
    <n v="-2.36191860465116E-2"/>
    <n v="-9.2229729729729815E-2"/>
    <n v="126.53"/>
    <n v="97.2"/>
    <n v="550984"/>
    <n v="547423"/>
    <x v="5"/>
    <x v="9"/>
    <s v="Multi-Family Residential REITs"/>
    <n v="107.48"/>
  </r>
  <r>
    <s v="XYZ.N"/>
    <x v="191"/>
    <n v="29830274850"/>
    <n v="-8.7716037911168901E-2"/>
    <n v="-8.0367178718621202E-2"/>
    <n v="-0.243838570548367"/>
    <n v="-0.21203852327447803"/>
    <n v="-0.35441872698579702"/>
    <n v="-0.24581348901521"/>
    <n v="-0.40848294975298205"/>
    <n v="85.54"/>
    <n v="44.27"/>
    <n v="2219118"/>
    <n v="1989039"/>
    <x v="8"/>
    <x v="29"/>
    <s v="Transaction &amp; Payment Processing Services"/>
    <n v="49.09"/>
  </r>
  <r>
    <s v="EQR.N"/>
    <x v="192"/>
    <n v="23820679207.650002"/>
    <n v="-2.4748646558391499E-2"/>
    <n v="2.0722033349522401E-2"/>
    <n v="3.0734019944417001E-2"/>
    <n v="6.3596491228070193E-2"/>
    <n v="-7.2429538655329794E-3"/>
    <n v="1.5862944162426E-4"/>
    <n v="-0.11159644920388899"/>
    <n v="75.69"/>
    <n v="58.4"/>
    <n v="1184479"/>
    <n v="877750"/>
    <x v="5"/>
    <x v="9"/>
    <s v="Multi-Family Residential REITs"/>
    <n v="63.05"/>
  </r>
  <r>
    <s v="ROK.N"/>
    <x v="193"/>
    <n v="42920720856"/>
    <n v="-6.0894362907785701E-2"/>
    <n v="-6.0732726825669998E-2"/>
    <n v="-9.2916676560681907E-2"/>
    <n v="6.0839105586136802E-3"/>
    <n v="9.9248942476475505E-2"/>
    <n v="-1.8171537255506701E-2"/>
    <n v="0.265110117569134"/>
    <n v="438.69"/>
    <n v="215"/>
    <n v="338314"/>
    <n v="247156"/>
    <x v="1"/>
    <x v="3"/>
    <s v="Electrical Components &amp; Equipment"/>
    <n v="382"/>
  </r>
  <r>
    <s v="PRU.N"/>
    <x v="194"/>
    <n v="36233785000"/>
    <n v="-1.05453163594907E-2"/>
    <n v="4.3378080544981004E-2"/>
    <n v="-0.105471098514129"/>
    <n v="-3.4306907742234397E-2"/>
    <n v="-2.4995319228608801E-2"/>
    <n v="-7.7338766832033903E-2"/>
    <n v="-6.0102878801552198E-2"/>
    <n v="119.75"/>
    <n v="90.45"/>
    <n v="971707"/>
    <n v="650482"/>
    <x v="8"/>
    <x v="13"/>
    <s v="Life &amp; Health Insurance"/>
    <n v="104.15"/>
  </r>
  <r>
    <s v="CARR.N"/>
    <x v="195"/>
    <n v="54237909502.980003"/>
    <n v="-3.2647584973166305E-2"/>
    <n v="2.8367670364500799E-2"/>
    <n v="0.16813681368136799"/>
    <n v="0.176395939086295"/>
    <n v="-1.3229927007299301E-2"/>
    <n v="0.22804693414080202"/>
    <n v="2.0283018867924597E-2"/>
    <n v="81.09"/>
    <n v="50.3"/>
    <n v="2654909"/>
    <n v="2175888"/>
    <x v="1"/>
    <x v="27"/>
    <s v="Building Products"/>
    <n v="64.89"/>
  </r>
  <r>
    <s v="CAT.N"/>
    <x v="196"/>
    <n v="354864247850.84003"/>
    <n v="-2.1561290322580699E-2"/>
    <n v="0.117910689802598"/>
    <n v="0.17168330294508499"/>
    <n v="0.36986722066660599"/>
    <n v="0.81626347305389202"/>
    <n v="0.32366854609248202"/>
    <n v="1.1539881831610002"/>
    <n v="789.67"/>
    <n v="267.31"/>
    <n v="918642"/>
    <n v="699432"/>
    <x v="1"/>
    <x v="35"/>
    <s v="Construction Machinery &amp; Heavy Transportation Equipment"/>
    <n v="758.29"/>
  </r>
  <r>
    <s v="GDDY.N"/>
    <x v="197"/>
    <n v="11927597086.440001"/>
    <n v="-2.6901874310915098E-2"/>
    <n v="-8.2059282371294895E-2"/>
    <n v="-0.177829529576153"/>
    <n v="-0.32661936369878702"/>
    <n v="-0.38550442108194699"/>
    <n v="-0.28868471953578301"/>
    <n v="-0.57471208981833999"/>
    <n v="213.08"/>
    <n v="88.19"/>
    <n v="580452"/>
    <n v="497673"/>
    <x v="0"/>
    <x v="26"/>
    <s v="Internet Services &amp; Infrastructure"/>
    <n v="88.26"/>
  </r>
  <r>
    <s v="SPGI.N"/>
    <x v="198"/>
    <n v="118683360000"/>
    <n v="1.64807042686048E-2"/>
    <n v="-0.120674769210334"/>
    <n v="-0.271767229525329"/>
    <n v="-0.210275170987752"/>
    <n v="-0.29593193299654297"/>
    <n v="-0.23993953194664999"/>
    <n v="-0.25269515154935901"/>
    <n v="579.04999999999995"/>
    <n v="381.68"/>
    <n v="1017027"/>
    <n v="604532"/>
    <x v="8"/>
    <x v="37"/>
    <s v="Financial Exchanges &amp; Data"/>
    <n v="397.2"/>
  </r>
  <r>
    <s v="LW.N"/>
    <x v="199"/>
    <n v="6987046964.04"/>
    <n v="1.3933121019107401E-3"/>
    <n v="5.9604043807919303E-2"/>
    <n v="0.14523104939676801"/>
    <n v="-0.13003631333217999"/>
    <n v="-8.2436622287068995E-2"/>
    <n v="0.20100262592504201"/>
    <n v="-0.109872611464968"/>
    <n v="67.05"/>
    <n v="39.799999999999997"/>
    <n v="751949"/>
    <n v="712799"/>
    <x v="7"/>
    <x v="12"/>
    <s v="Packaged Foods &amp; Meats"/>
    <n v="50.31"/>
  </r>
  <r>
    <s v="CIEN.N"/>
    <x v="200"/>
    <n v="41264803165.599998"/>
    <n v="-1.4432296047098501E-2"/>
    <n v="0.158036208395921"/>
    <n v="0.20168997908035599"/>
    <n v="0.50847021265640302"/>
    <n v="2.20455042660249"/>
    <n v="0.25266173515200802"/>
    <n v="2.2990990990991"/>
    <n v="308.62"/>
    <n v="49.25"/>
    <n v="1961755"/>
    <n v="899453"/>
    <x v="0"/>
    <x v="4"/>
    <s v="Communications Equipment"/>
    <n v="292.95999999999998"/>
  </r>
  <r>
    <s v="RMD.N"/>
    <x v="201"/>
    <n v="35797553477.730003"/>
    <n v="-5.3501271088514005E-2"/>
    <n v="-7.9835236847032393E-2"/>
    <n v="-5.7422324510932106E-2"/>
    <n v="-2.5306413866963001E-2"/>
    <n v="-0.136941556617027"/>
    <n v="2.0176858886536298E-2"/>
    <n v="3.8588334742180902E-2"/>
    <n v="293.81"/>
    <n v="199.93"/>
    <n v="395666"/>
    <n v="315484"/>
    <x v="2"/>
    <x v="5"/>
    <s v="Health Care Equipment"/>
    <n v="245.73"/>
  </r>
  <r>
    <s v="PWR.N"/>
    <x v="202"/>
    <n v="76925903785.559998"/>
    <n v="-1.5421024505687499E-2"/>
    <n v="7.9879427279578002E-2"/>
    <n v="0.152443928156554"/>
    <n v="0.20834797273557701"/>
    <n v="0.36653333686524903"/>
    <n v="0.222290669573046"/>
    <n v="0.72922602487178589"/>
    <n v="541.70000000000005"/>
    <n v="227.5"/>
    <n v="268500"/>
    <n v="266157"/>
    <x v="1"/>
    <x v="45"/>
    <s v="Construction &amp; Engineering"/>
    <n v="515.88"/>
  </r>
  <r>
    <s v="MPWR.OQ"/>
    <x v="203"/>
    <n v="56304194370"/>
    <n v="-3.4092903161113998E-2"/>
    <n v="-5.1903563179520001E-5"/>
    <n v="0.14500663668601502"/>
    <n v="0.25061398478832397"/>
    <n v="0.36182420094014001"/>
    <n v="0.27535416390838102"/>
    <n v="0.65260343693706602"/>
    <n v="1250"/>
    <n v="439.55"/>
    <n v="368218"/>
    <n v="298959"/>
    <x v="0"/>
    <x v="0"/>
    <s v="Semiconductors"/>
    <n v="1155.93"/>
  </r>
  <r>
    <s v="RVTY.N"/>
    <x v="204"/>
    <n v="10835308098.969999"/>
    <n v="-5.4698318496538098E-2"/>
    <n v="-3.9690514469453403E-2"/>
    <n v="-0.17133443163097201"/>
    <n v="2.3233404710920599E-2"/>
    <n v="6.8418110676355504E-2"/>
    <n v="-1.21963824289406E-2"/>
    <n v="-0.14109822953177001"/>
    <n v="120.36499999999999"/>
    <n v="81.62"/>
    <n v="506853"/>
    <n v="528989"/>
    <x v="2"/>
    <x v="23"/>
    <s v="Life Sciences Tools &amp; Services"/>
    <n v="95.57"/>
  </r>
  <r>
    <s v="DRI.N"/>
    <x v="205"/>
    <n v="24508540542.139999"/>
    <n v="3.2896282720052002E-4"/>
    <n v="-3.2777673721670099E-3"/>
    <n v="-6.8585825596043605E-3"/>
    <n v="0.21343062364610699"/>
    <n v="3.3000097059109099E-2"/>
    <n v="0.15672209542440999"/>
    <n v="9.2654381191930688E-2"/>
    <n v="228"/>
    <n v="169"/>
    <n v="433176"/>
    <n v="474342"/>
    <x v="6"/>
    <x v="22"/>
    <s v="Restaurants"/>
    <n v="212.86"/>
  </r>
  <r>
    <s v="CF.N"/>
    <x v="206"/>
    <n v="14686572479.040001"/>
    <n v="-2.8577323841947902E-2"/>
    <n v="3.1099430573806403E-2"/>
    <n v="8.7297921478059995E-2"/>
    <n v="0.11656587216886001"/>
    <n v="0.104257065791017"/>
    <n v="0.21748125161623999"/>
    <n v="0.159891598915989"/>
    <n v="104.29"/>
    <n v="67.34"/>
    <n v="599518"/>
    <n v="718668"/>
    <x v="10"/>
    <x v="28"/>
    <s v="Fertilizers &amp; Agricultural Chemicals"/>
    <n v="94.16"/>
  </r>
  <r>
    <s v="DOC.N"/>
    <x v="207"/>
    <n v="11315316271.16"/>
    <n v="-4.0094339622641501E-2"/>
    <n v="-2.3980815347721798E-2"/>
    <n v="-7.2364672364672394E-2"/>
    <n v="-7.0245573957738505E-2"/>
    <n v="-4.4600938967135996E-2"/>
    <n v="1.24378109452739E-2"/>
    <n v="-0.163412127440904"/>
    <n v="21.274999999999999"/>
    <n v="15.71"/>
    <n v="3443545"/>
    <n v="2429985"/>
    <x v="5"/>
    <x v="48"/>
    <s v="Health Care REITs"/>
    <n v="16.28"/>
  </r>
  <r>
    <s v="BLDR.N"/>
    <x v="208"/>
    <n v="13332700651.17"/>
    <n v="-5.0181187962817099E-2"/>
    <n v="4.24787606196886E-3"/>
    <n v="-6.5058933002481389E-2"/>
    <n v="0.16055443257291402"/>
    <n v="-0.12725298588490799"/>
    <n v="0.17183399747302899"/>
    <n v="-0.200252056248342"/>
    <n v="157.96"/>
    <n v="94.35"/>
    <n v="506367"/>
    <n v="518341"/>
    <x v="1"/>
    <x v="27"/>
    <s v="Building Products"/>
    <n v="120.57"/>
  </r>
  <r>
    <s v="ROL.N"/>
    <x v="209"/>
    <n v="28238726014.259998"/>
    <n v="-0.10533536585365899"/>
    <n v="-8.9654102683418696E-2"/>
    <n v="-5.5975550908798501E-2"/>
    <n v="1.8746745356708901E-2"/>
    <n v="2.2117729014280697E-2"/>
    <n v="-2.2159280239920101E-2"/>
    <n v="0.17145708582834299"/>
    <n v="66.125"/>
    <n v="49.76"/>
    <n v="1088924"/>
    <n v="915872"/>
    <x v="1"/>
    <x v="18"/>
    <s v="Environmental &amp; Facilities Services"/>
    <n v="58.69"/>
  </r>
  <r>
    <s v="FISV.OQ"/>
    <x v="210"/>
    <n v="31636447993.34"/>
    <n v="-5.2970536145548204E-2"/>
    <n v="6.5023956194387696E-3"/>
    <n v="-0.119197364480383"/>
    <n v="-8.8485975515264298E-2"/>
    <n v="-0.56306640915168604"/>
    <n v="-0.12431144856334701"/>
    <n v="-0.74171167610767097"/>
    <n v="238.48"/>
    <n v="57.795000000000002"/>
    <n v="3794235"/>
    <n v="3413174"/>
    <x v="8"/>
    <x v="29"/>
    <s v="Transaction &amp; Payment Processing Services"/>
    <n v="58.82"/>
  </r>
  <r>
    <s v="TPR.N"/>
    <x v="211"/>
    <n v="30908188283.18"/>
    <n v="-1.2995409581690001E-2"/>
    <n v="6.6135903345205596E-2"/>
    <n v="0.14730196903652501"/>
    <n v="0.51508535132989297"/>
    <n v="0.59536001672066097"/>
    <n v="0.194803161931596"/>
    <n v="0.7932573710795251"/>
    <n v="157.86000000000001"/>
    <n v="58.4"/>
    <n v="944508"/>
    <n v="823736"/>
    <x v="6"/>
    <x v="36"/>
    <s v="Apparel, Accessories &amp; Luxury Goods"/>
    <n v="152.66"/>
  </r>
  <r>
    <s v="SYY.N"/>
    <x v="212"/>
    <n v="43060654651.589996"/>
    <n v="2.1240345297592E-2"/>
    <n v="6.2514771921531501E-2"/>
    <n v="0.13551401869158899"/>
    <n v="0.19768216331423999"/>
    <n v="0.10726600985221699"/>
    <n v="0.220111276971095"/>
    <n v="0.28058681099558497"/>
    <n v="91.4"/>
    <n v="67.260000000000005"/>
    <n v="1367180"/>
    <n v="1048995"/>
    <x v="7"/>
    <x v="46"/>
    <s v="Food Distributors"/>
    <n v="89.91"/>
  </r>
  <r>
    <s v="BAX.N"/>
    <x v="213"/>
    <n v="9617984111.5499992"/>
    <n v="-0.15985630893578801"/>
    <n v="-0.140560404225999"/>
    <n v="-8.1492390770741302E-2"/>
    <n v="5.3475935828895004E-4"/>
    <n v="-0.234764826175869"/>
    <n v="-2.09314495028779E-2"/>
    <n v="-0.38230439088808199"/>
    <n v="37.729999999999997"/>
    <n v="17.399999999999999"/>
    <n v="3033432"/>
    <n v="2582582"/>
    <x v="2"/>
    <x v="5"/>
    <s v="Health Care Equipment"/>
    <n v="18.71"/>
  </r>
  <r>
    <s v="UHS.N"/>
    <x v="214"/>
    <n v="14624025848.299999"/>
    <n v="1.1801832958672001E-2"/>
    <n v="8.1212177207003397E-2"/>
    <n v="0.14623634849894698"/>
    <n v="2.8474755020433399E-2"/>
    <n v="0.30944388497258601"/>
    <n v="7.3525364645445498E-2"/>
    <n v="0.30579111805400599"/>
    <n v="246.08"/>
    <n v="152.86000000000001"/>
    <n v="187422"/>
    <n v="198785"/>
    <x v="2"/>
    <x v="25"/>
    <s v="Health Care Facilities"/>
    <n v="234.05"/>
  </r>
  <r>
    <s v="INTC.OQ"/>
    <x v="215"/>
    <n v="232167600000"/>
    <n v="-3.7481880306481703E-2"/>
    <n v="-3.6484245439469397E-2"/>
    <n v="-3.8079470198675497E-2"/>
    <n v="0.29434697855750502"/>
    <n v="0.94803017602682305"/>
    <n v="0.25962059620596201"/>
    <n v="1.0676156583629899"/>
    <n v="54.594999999999999"/>
    <n v="17.664999999999999"/>
    <n v="27334284"/>
    <n v="24600246"/>
    <x v="0"/>
    <x v="0"/>
    <s v="Semiconductors"/>
    <n v="46.48"/>
  </r>
  <r>
    <s v="LDOS.N"/>
    <x v="216"/>
    <n v="21919490687.68"/>
    <n v="-9.0173410404624805E-3"/>
    <n v="-7.8675838349097194E-2"/>
    <n v="-0.113363673976003"/>
    <n v="-0.103909680117081"/>
    <n v="-3.9228872450123305E-2"/>
    <n v="-4.9667405764966803E-2"/>
    <n v="0.252758494702229"/>
    <n v="205.68"/>
    <n v="124"/>
    <n v="277071"/>
    <n v="271977"/>
    <x v="1"/>
    <x v="7"/>
    <s v="Research &amp; Consulting Services"/>
    <n v="171.44"/>
  </r>
  <r>
    <s v="LH.N"/>
    <x v="217"/>
    <n v="23055319000"/>
    <n v="-4.0636103349546301E-2"/>
    <n v="-4.3129784710493999E-4"/>
    <n v="3.4289114507791499E-2"/>
    <n v="3.8227498413409403E-2"/>
    <n v="2.5290322580645102E-2"/>
    <n v="0.10853794642857099"/>
    <n v="0.15326560232220601"/>
    <n v="293.5"/>
    <n v="209.5"/>
    <n v="206011"/>
    <n v="216764"/>
    <x v="2"/>
    <x v="25"/>
    <s v="Health Care  Services"/>
    <n v="278.11"/>
  </r>
  <r>
    <s v="PH.N"/>
    <x v="218"/>
    <n v="123971136949.09"/>
    <n v="-1.3677033228563101E-2"/>
    <n v="1.5078233190715299E-2"/>
    <n v="3.9837811514112004E-2"/>
    <n v="0.16660332090172703"/>
    <n v="0.31780127190275598"/>
    <n v="0.117468371712023"/>
    <n v="0.44779045429085201"/>
    <n v="1011.14"/>
    <n v="489.91"/>
    <n v="183027"/>
    <n v="169659"/>
    <x v="1"/>
    <x v="35"/>
    <s v="Industrial Machinery &amp; Supplies &amp; Components"/>
    <n v="982.21"/>
  </r>
  <r>
    <s v="BRO.N"/>
    <x v="219"/>
    <n v="23362080000"/>
    <n v="3.7451507012832098E-2"/>
    <n v="-4.3209027108848198E-2"/>
    <n v="-0.12815047021943601"/>
    <n v="-0.131526355233575"/>
    <n v="-0.26910543466834896"/>
    <n v="-0.12760351317440399"/>
    <n v="-0.36380272669045705"/>
    <n v="125.67"/>
    <n v="65.69"/>
    <n v="1133928"/>
    <n v="851876"/>
    <x v="8"/>
    <x v="13"/>
    <s v="Insurance Brokers"/>
    <n v="69.53"/>
  </r>
  <r>
    <s v="TSN.N"/>
    <x v="220"/>
    <n v="22290119337.459999"/>
    <n v="-1.6008703761268298E-2"/>
    <n v="-2.8987730061349703E-2"/>
    <n v="4.7658447790832399E-2"/>
    <n v="0.16593001841620603"/>
    <n v="0.124511545293073"/>
    <n v="8.0006823609689609E-2"/>
    <n v="9.5707857390100501E-2"/>
    <n v="66.39"/>
    <n v="50.57"/>
    <n v="945736"/>
    <n v="966714"/>
    <x v="7"/>
    <x v="12"/>
    <s v="Packaged Foods &amp; Meats"/>
    <n v="63.31"/>
  </r>
  <r>
    <s v="FOX.OQ"/>
    <x v="221"/>
    <n v="22872601482.66"/>
    <n v="-7.3219116321009997E-2"/>
    <n v="-0.131191885038039"/>
    <n v="-0.216854617494666"/>
    <n v="-0.12824427480916001"/>
    <n v="-5.8446317332356203E-2"/>
    <n v="-0.20853226551671"/>
    <n v="-1.1661807580175499E-3"/>
    <n v="68.135000000000005"/>
    <n v="43.19"/>
    <n v="927205"/>
    <n v="704977"/>
    <x v="4"/>
    <x v="30"/>
    <s v="Broadcasting"/>
    <n v="51.39"/>
  </r>
  <r>
    <s v="XEL.OQ"/>
    <x v="222"/>
    <n v="46719811271.540001"/>
    <n v="1.3603696098562601E-2"/>
    <n v="3.7572254335260097E-2"/>
    <n v="4.8036093418259096E-2"/>
    <n v="-1.44746693286748E-2"/>
    <n v="9.1034673297416796E-2"/>
    <n v="6.9320335770376398E-2"/>
    <n v="0.171810089020771"/>
    <n v="83"/>
    <n v="65.23"/>
    <n v="2571893"/>
    <n v="2395634"/>
    <x v="3"/>
    <x v="14"/>
    <s v="Electric Utilities"/>
    <n v="78.98"/>
  </r>
  <r>
    <s v="SMCI.OQ"/>
    <x v="223"/>
    <n v="18227248294.040001"/>
    <n v="-5.0249687890137305E-2"/>
    <n v="-1.3614262560778001E-2"/>
    <n v="3.4330387491502398E-2"/>
    <n v="-0.13280136791108599"/>
    <n v="-0.33106177181798202"/>
    <n v="3.9631021523744502E-2"/>
    <n v="-0.233114919354839"/>
    <n v="66.349999999999994"/>
    <n v="27.61"/>
    <n v="11861157"/>
    <n v="7888354"/>
    <x v="0"/>
    <x v="43"/>
    <s v="Technology Hardware, Storage &amp; Peripherals"/>
    <n v="30.43"/>
  </r>
  <r>
    <s v="BAC.N"/>
    <x v="224"/>
    <n v="378798627399.40002"/>
    <n v="-2.4698235840297098E-2"/>
    <n v="-4.40480524208227E-2"/>
    <n v="-1.33105153070923E-3"/>
    <n v="-6.6200113485907998E-3"/>
    <n v="0.100817438692098"/>
    <n v="-4.5090909090909098E-2"/>
    <n v="0.13655053018827101"/>
    <n v="57.545000000000002"/>
    <n v="33.07"/>
    <n v="12956609"/>
    <n v="12634454"/>
    <x v="8"/>
    <x v="21"/>
    <s v="Diversified Banks"/>
    <n v="52.52"/>
  </r>
  <r>
    <s v="MSFT.OQ"/>
    <x v="225"/>
    <n v="2983914787899.8398"/>
    <n v="-6.2566461409105899E-3"/>
    <n v="2.0753422917672001E-2"/>
    <n v="-0.12004554811019201"/>
    <n v="-0.20157364541318099"/>
    <n v="-0.23089879038432101"/>
    <n v="-0.16909970638104302"/>
    <n v="-1.7602190494817302E-2"/>
    <n v="555"/>
    <n v="344.83"/>
    <n v="14760838"/>
    <n v="10599816"/>
    <x v="0"/>
    <x v="1"/>
    <s v="Systems Software"/>
    <n v="401.84"/>
  </r>
  <r>
    <s v="AMP.N"/>
    <x v="226"/>
    <n v="42664490000"/>
    <n v="-3.83982220758909E-2"/>
    <n v="-0.12657470748756999"/>
    <n v="-8.0299153709899596E-2"/>
    <n v="1.7152061294675801E-2"/>
    <n v="-9.0307383830715099E-2"/>
    <n v="-4.6987804380633803E-2"/>
    <n v="-0.113047109288995"/>
    <n v="551.80999999999995"/>
    <n v="397.83"/>
    <n v="276423"/>
    <n v="208581"/>
    <x v="8"/>
    <x v="37"/>
    <s v="Asset Management &amp; Custody Banks"/>
    <n v="467.3"/>
  </r>
  <r>
    <s v="HPQ.N"/>
    <x v="227"/>
    <n v="17322367949.009998"/>
    <n v="-4.5040485829959599E-2"/>
    <n v="-1.4621409921670901E-2"/>
    <n v="-8.4425036390101807E-2"/>
    <n v="-0.24459567654123301"/>
    <n v="-0.29929446713702196"/>
    <n v="-0.153052064631957"/>
    <n v="-0.42887409200968496"/>
    <n v="35.270000000000003"/>
    <n v="18.265000000000001"/>
    <n v="6143823"/>
    <n v="4695142"/>
    <x v="0"/>
    <x v="43"/>
    <s v="Technology Hardware, Storage &amp; Peripherals"/>
    <n v="18.87"/>
  </r>
  <r>
    <s v="GIS.N"/>
    <x v="228"/>
    <n v="25921417494.98"/>
    <n v="-8.773719649051161E-3"/>
    <n v="4.3415340086829799E-3"/>
    <n v="6.5350877192982507E-2"/>
    <n v="2.6410310585252499E-2"/>
    <n v="-2.19448359170527E-2"/>
    <n v="4.4731182795698904E-2"/>
    <n v="-0.16872005475701599"/>
    <n v="67.334999999999994"/>
    <n v="42.79"/>
    <n v="2058905"/>
    <n v="1942651"/>
    <x v="7"/>
    <x v="12"/>
    <s v="Packaged Foods &amp; Meats"/>
    <n v="48.58"/>
  </r>
  <r>
    <s v="AEE.N"/>
    <x v="229"/>
    <n v="30221576000"/>
    <n v="3.1314846255423599E-2"/>
    <n v="4.3221066692109601E-2"/>
    <n v="5.9085625726462698E-2"/>
    <n v="4.36193566860743E-2"/>
    <n v="7.7984817115252E-2"/>
    <n v="9.4932906068495998E-2"/>
    <n v="0.12420316676948399"/>
    <n v="110.45"/>
    <n v="91.77"/>
    <n v="777925"/>
    <n v="675119"/>
    <x v="3"/>
    <x v="6"/>
    <s v="Multi-Utilities"/>
    <n v="109.34"/>
  </r>
  <r>
    <s v="ABT.N"/>
    <x v="230"/>
    <n v="193832055932.09"/>
    <n v="-1.866361475482E-2"/>
    <n v="2.1910524385771998E-2"/>
    <n v="-9.7628106532825998E-2"/>
    <n v="-0.13762958378462001"/>
    <n v="-0.13776299504950501"/>
    <n v="-0.110304094500758"/>
    <n v="-0.14575829565484"/>
    <n v="141.01"/>
    <n v="105.27"/>
    <n v="2793757"/>
    <n v="2228088"/>
    <x v="2"/>
    <x v="5"/>
    <s v="Health Care Equipment"/>
    <n v="111.47"/>
  </r>
  <r>
    <s v="DLR.N"/>
    <x v="231"/>
    <n v="61946762670"/>
    <n v="3.2880792805178395E-2"/>
    <n v="9.5110841178256911E-2"/>
    <n v="0.12293703680637699"/>
    <n v="0.14040857630763401"/>
    <n v="8.4767176031765187E-2"/>
    <n v="0.16547088100316698"/>
    <n v="0.10470530572233799"/>
    <n v="184.68"/>
    <n v="129.94999999999999"/>
    <n v="712185"/>
    <n v="673914"/>
    <x v="5"/>
    <x v="44"/>
    <s v="Data Center REITs"/>
    <n v="180.31"/>
  </r>
  <r>
    <s v="ULTA.OQ"/>
    <x v="232"/>
    <n v="29597553914.959999"/>
    <n v="-2.3234023863553201E-2"/>
    <n v="-1.5828059771946099E-2"/>
    <n v="3.0971854702910302E-3"/>
    <n v="0.24970498435948801"/>
    <n v="0.26796913603709699"/>
    <n v="0.102758632088726"/>
    <n v="0.78811106346483695"/>
    <n v="700.75"/>
    <n v="309.02"/>
    <n v="189598"/>
    <n v="221883"/>
    <x v="6"/>
    <x v="10"/>
    <s v="Other Specialty Retail"/>
    <n v="667.18"/>
  </r>
  <r>
    <s v="FTNT.OQ"/>
    <x v="233"/>
    <n v="62659789074.519997"/>
    <n v="-4.0537462992484501E-2"/>
    <n v="6.7528189535030994E-2"/>
    <n v="0.10403563941299801"/>
    <n v="3.9861779587807102E-2"/>
    <n v="9.0744336569579309E-2"/>
    <n v="6.1075431305881001E-2"/>
    <n v="-0.217641597028784"/>
    <n v="114.82"/>
    <n v="70.12"/>
    <n v="3660992"/>
    <n v="2535581"/>
    <x v="0"/>
    <x v="1"/>
    <s v="Systems Software"/>
    <n v="84.26"/>
  </r>
  <r>
    <s v="CME.OQ"/>
    <x v="234"/>
    <n v="108770372601.08"/>
    <n v="-2.7770431102883703E-3"/>
    <n v="1.43251059250791E-2"/>
    <n v="0.10657030705455099"/>
    <n v="6.3835790364675099E-2"/>
    <n v="9.8070622497269805E-2"/>
    <n v="0.104584737073385"/>
    <n v="0.21160025706940899"/>
    <n v="309"/>
    <n v="245"/>
    <n v="916414"/>
    <n v="750387"/>
    <x v="8"/>
    <x v="37"/>
    <s v="Financial Exchanges &amp; Data"/>
    <n v="301.64"/>
  </r>
  <r>
    <s v="IBKR.OQ"/>
    <x v="235"/>
    <n v="123917148776.98"/>
    <n v="-4.30910281597904E-2"/>
    <n v="5.1374298460210098E-2"/>
    <n v="-8.4147665580891502E-3"/>
    <n v="8.9797136038186204E-2"/>
    <n v="0.142991239048811"/>
    <n v="0.13605971077592899"/>
    <n v="0.269504778453519"/>
    <n v="79.16"/>
    <n v="32.865000000000002"/>
    <n v="2086062"/>
    <n v="1736169"/>
    <x v="8"/>
    <x v="37"/>
    <s v="Investment Banking &amp; Brokerage"/>
    <n v="73.06"/>
  </r>
  <r>
    <s v="TT.N"/>
    <x v="236"/>
    <n v="101912275657.25"/>
    <n v="-2.5585135649892198E-2"/>
    <n v="5.57147770262525E-2"/>
    <n v="0.18896377204534301"/>
    <n v="0.10991924792093499"/>
    <n v="7.4487200429374803E-2"/>
    <n v="0.183067831449127"/>
    <n v="0.2731571088868"/>
    <n v="479.11"/>
    <n v="301.62"/>
    <n v="459723"/>
    <n v="413825"/>
    <x v="1"/>
    <x v="27"/>
    <s v="Building Products"/>
    <n v="460.45"/>
  </r>
  <r>
    <s v="WMT.OQ"/>
    <x v="237"/>
    <n v="1065133113068.96"/>
    <n v="3.78193678651857E-2"/>
    <n v="5.2780841342366498E-2"/>
    <n v="0.12114093959731501"/>
    <n v="0.30329627462453601"/>
    <n v="0.32513634110064499"/>
    <n v="0.19953325554258999"/>
    <n v="0.28983688833124199"/>
    <n v="134.47999999999999"/>
    <n v="80"/>
    <n v="9118995"/>
    <n v="10455206"/>
    <x v="7"/>
    <x v="46"/>
    <s v="Consumer Staples Merchandise Retail"/>
    <n v="133.63999999999999"/>
  </r>
  <r>
    <s v="UBER.N"/>
    <x v="238"/>
    <n v="147983079734.82001"/>
    <n v="2.9573299535274899E-3"/>
    <n v="-5.3051455923414405E-2"/>
    <n v="-0.155961128229438"/>
    <n v="-0.22401394639355002"/>
    <n v="-0.22078774617067801"/>
    <n v="-0.128380859135969"/>
    <n v="-0.10245746691871399"/>
    <n v="101.98"/>
    <n v="60.63"/>
    <n v="5191197"/>
    <n v="4284612"/>
    <x v="1"/>
    <x v="39"/>
    <s v="Passenger Ground Transportation"/>
    <n v="71.22"/>
  </r>
  <r>
    <s v="INTU.OQ"/>
    <x v="239"/>
    <n v="110741951682.92"/>
    <n v="-4.3283544747179095E-3"/>
    <n v="-8.4960106688740294E-2"/>
    <n v="-0.282411915323308"/>
    <n v="-0.38785743951023699"/>
    <n v="-0.43999774850838697"/>
    <n v="-0.39923311494218194"/>
    <n v="-0.30974433690637199"/>
    <n v="813.48"/>
    <n v="391.17"/>
    <n v="1547366"/>
    <n v="858876"/>
    <x v="0"/>
    <x v="1"/>
    <s v="Application Software"/>
    <n v="397.96"/>
  </r>
  <r>
    <s v="CTRA.N"/>
    <x v="240"/>
    <n v="23351064105.240002"/>
    <n v="-2.7488151658767702E-2"/>
    <n v="1.5506433520290399E-2"/>
    <n v="0.19626894675476098"/>
    <n v="0.191176470588235"/>
    <n v="0.278770253427503"/>
    <n v="0.16945288753799401"/>
    <n v="0.116835994194485"/>
    <n v="31.66"/>
    <n v="22.33"/>
    <n v="3139488"/>
    <n v="2388565"/>
    <x v="9"/>
    <x v="16"/>
    <s v="Oil &amp; Gas Exploration &amp; Production"/>
    <n v="30.78"/>
  </r>
  <r>
    <s v="NTAP.OQ"/>
    <x v="241"/>
    <n v="19453487380.560001"/>
    <n v="-7.2521246458923494E-2"/>
    <n v="-1.3756401245105E-2"/>
    <n v="-9.391143911439119E-2"/>
    <n v="-0.10383211678832099"/>
    <n v="-0.103504928806134"/>
    <n v="-8.2827528247268703E-2"/>
    <n v="-0.16692111959287501"/>
    <n v="127.76"/>
    <n v="71.92"/>
    <n v="1208197"/>
    <n v="1059004"/>
    <x v="0"/>
    <x v="43"/>
    <s v="Technology Hardware, Storage &amp; Peripherals"/>
    <n v="98.22"/>
  </r>
  <r>
    <s v="F.N"/>
    <x v="242"/>
    <n v="55852653150"/>
    <n v="1.08303249097472E-2"/>
    <n v="2.04081632653061E-2"/>
    <n v="1.3758146270818301E-2"/>
    <n v="5.4216867469879498E-2"/>
    <n v="0.22377622377622403"/>
    <n v="6.7073170731707404E-2"/>
    <n v="0.51679306608884101"/>
    <n v="14.494999999999999"/>
    <n v="8.4450000000000003"/>
    <n v="17272017"/>
    <n v="11250671"/>
    <x v="6"/>
    <x v="11"/>
    <s v="Automobile Manufacturers"/>
    <n v="14"/>
  </r>
  <r>
    <s v="UNH.N"/>
    <x v="243"/>
    <n v="257593328369.39999"/>
    <n v="1.95762073787242E-2"/>
    <n v="5.8908955501768799E-2"/>
    <n v="-0.16105145149870201"/>
    <n v="-0.14480332010104602"/>
    <n v="4.7441894729087594E-2"/>
    <n v="-0.13855987398139999"/>
    <n v="-0.46080773606370895"/>
    <n v="606.36"/>
    <n v="234.65"/>
    <n v="1838212"/>
    <n v="1749821"/>
    <x v="2"/>
    <x v="25"/>
    <s v="Managed Health Care"/>
    <n v="284.37"/>
  </r>
  <r>
    <s v="WMB.N"/>
    <x v="244"/>
    <n v="86920860000"/>
    <n v="1.4060742407196001E-4"/>
    <n v="5.5028181548501899E-2"/>
    <n v="0.1797976447172"/>
    <n v="0.19365665380097302"/>
    <n v="0.240495291245204"/>
    <n v="0.18333056063882899"/>
    <n v="0.297519153593579"/>
    <n v="72.25"/>
    <n v="51.6"/>
    <n v="2505055"/>
    <n v="1962733"/>
    <x v="9"/>
    <x v="16"/>
    <s v="Oil &amp; Gas Storage &amp; Transportation"/>
    <n v="71.13"/>
  </r>
  <r>
    <s v="SYF.N"/>
    <x v="245"/>
    <n v="24717571399.689999"/>
    <n v="-2.49554367201427E-2"/>
    <n v="-3.89241789431004E-2"/>
    <n v="-8.4813384813384796E-2"/>
    <n v="-3.6319284455888397E-2"/>
    <n v="-2.3616641493889898E-2"/>
    <n v="-0.14766870430300899"/>
    <n v="0.11109375"/>
    <n v="88.77"/>
    <n v="40.549999999999997"/>
    <n v="1372521"/>
    <n v="1223223"/>
    <x v="8"/>
    <x v="52"/>
    <s v="Consumer Finance"/>
    <n v="71.11"/>
  </r>
  <r>
    <s v="UPS.N"/>
    <x v="246"/>
    <n v="100168887673.92999"/>
    <n v="-1.60833333333333E-2"/>
    <n v="1.3041613041613101E-2"/>
    <n v="8.7000552384459501E-2"/>
    <n v="0.23028029592581001"/>
    <n v="0.333370976849238"/>
    <n v="0.19034176832341998"/>
    <n v="3.3345002625590599E-2"/>
    <n v="123.69"/>
    <n v="82"/>
    <n v="1749626"/>
    <n v="1555747"/>
    <x v="1"/>
    <x v="59"/>
    <s v="Air Freight &amp; Logistics"/>
    <n v="118.07"/>
  </r>
  <r>
    <s v="MKC.N"/>
    <x v="247"/>
    <n v="19238797929.5"/>
    <n v="1.5879767474833398E-2"/>
    <n v="6.9722305165721199E-2"/>
    <n v="4.2940320232896595E-2"/>
    <n v="8.3963691376702093E-2"/>
    <n v="2.0800683858099599E-2"/>
    <n v="5.1974746733225698E-2"/>
    <n v="-6.7785584179026706E-2"/>
    <n v="86.22"/>
    <n v="59.63"/>
    <n v="1170091"/>
    <n v="1026376"/>
    <x v="7"/>
    <x v="12"/>
    <s v="Packaged Foods &amp; Meats"/>
    <n v="71.650000000000006"/>
  </r>
  <r>
    <s v="AVY.N"/>
    <x v="248"/>
    <n v="15115114296.700001"/>
    <n v="1.43687104471419E-2"/>
    <n v="1.38428038158442E-2"/>
    <n v="3.4218320287708902E-2"/>
    <n v="0.108497250722748"/>
    <n v="0.100078757875788"/>
    <n v="7.5159445788431894E-2"/>
    <n v="7.9253821954854198E-2"/>
    <n v="197.5"/>
    <n v="156.69999999999999"/>
    <n v="257344"/>
    <n v="233878"/>
    <x v="10"/>
    <x v="19"/>
    <s v="Paper &amp; Plastic Packaging Products &amp; Materials"/>
    <n v="195.55"/>
  </r>
  <r>
    <s v="COO.OQ"/>
    <x v="249"/>
    <n v="16011404724.200001"/>
    <n v="-1.62552679108969E-2"/>
    <n v="1.9975031210986302E-2"/>
    <n v="-7.4110071680233399E-3"/>
    <n v="0.13867595818815301"/>
    <n v="0.11247276688453199"/>
    <n v="-3.1722791605660601E-3"/>
    <n v="-0.11195652173913001"/>
    <n v="94.16"/>
    <n v="61.8"/>
    <n v="725421"/>
    <n v="1013246"/>
    <x v="2"/>
    <x v="5"/>
    <s v="Health Care Supplies"/>
    <n v="81.7"/>
  </r>
  <r>
    <s v="LULU.OQ"/>
    <x v="250"/>
    <n v="19886886519.060001"/>
    <n v="-3.5994541112248403E-2"/>
    <n v="-3.2923746251984896E-3"/>
    <n v="-0.17306472854982702"/>
    <n v="-7.6623835907107998E-4"/>
    <n v="-0.131461652748604"/>
    <n v="-0.184206727298975"/>
    <n v="-0.57098390525356801"/>
    <n v="400.01"/>
    <n v="159.31"/>
    <n v="744472"/>
    <n v="1171159"/>
    <x v="6"/>
    <x v="36"/>
    <s v="Apparel, Accessories &amp; Luxury Goods"/>
    <n v="169.53"/>
  </r>
  <r>
    <s v="IRM.N"/>
    <x v="251"/>
    <n v="31332486046"/>
    <n v="5.7673119137896703E-2"/>
    <n v="0.19168071950533999"/>
    <n v="0.14384374662781899"/>
    <n v="0.16011820072233798"/>
    <n v="0.159737417943107"/>
    <n v="0.27787823990355603"/>
    <n v="3.1831013335929199E-2"/>
    <n v="110.81"/>
    <n v="72.62"/>
    <n v="663084"/>
    <n v="655553"/>
    <x v="5"/>
    <x v="44"/>
    <s v="Other Specialized REITs"/>
    <n v="106"/>
  </r>
  <r>
    <s v="KEY.N"/>
    <x v="252"/>
    <n v="23988245760"/>
    <n v="-3.46051464063886E-2"/>
    <n v="-4.1409691629955898E-2"/>
    <n v="2.4964672633066599E-2"/>
    <n v="0.23496027241770701"/>
    <n v="0.18907103825136598"/>
    <n v="5.4263565891472999E-2"/>
    <n v="0.236363636363636"/>
    <n v="23.34"/>
    <n v="12.73"/>
    <n v="4843340"/>
    <n v="4743949"/>
    <x v="8"/>
    <x v="21"/>
    <s v="Diversified Banks"/>
    <n v="21.76"/>
  </r>
  <r>
    <s v="PLD.N"/>
    <x v="253"/>
    <n v="126678881460"/>
    <n v="-2.5021446954532501E-2"/>
    <n v="1.7628911414719901E-3"/>
    <n v="2.73446327683615E-2"/>
    <n v="9.9838709677419396E-2"/>
    <n v="0.28842701936702897"/>
    <n v="6.830643897853679E-2"/>
    <n v="0.13868247474325801"/>
    <n v="141.88"/>
    <n v="85.35"/>
    <n v="1094937"/>
    <n v="1273549"/>
    <x v="5"/>
    <x v="60"/>
    <s v="Industrial REITs"/>
    <n v="136.38"/>
  </r>
  <r>
    <s v="KO.N"/>
    <x v="254"/>
    <n v="339827098755"/>
    <n v="5.0890585241731802E-3"/>
    <n v="6.2412431537384209E-3"/>
    <n v="0.12088535754823999"/>
    <n v="0.111580132263965"/>
    <n v="0.13587347232207"/>
    <n v="0.13002431697897301"/>
    <n v="0.149759860282346"/>
    <n v="80.400000000000006"/>
    <n v="65.355000000000004"/>
    <n v="6282031"/>
    <n v="5582688"/>
    <x v="7"/>
    <x v="41"/>
    <s v="Soft Drinks &amp; Non-alcoholic Beverages"/>
    <n v="79"/>
  </r>
  <r>
    <s v="PHM.N"/>
    <x v="255"/>
    <n v="26686542240.630001"/>
    <n v="-3.08641975308643E-3"/>
    <n v="3.6105930622901704E-2"/>
    <n v="4.5307443365695699E-2"/>
    <n v="0.172859314305016"/>
    <n v="8.0435628160248698E-2"/>
    <n v="0.18446187958383098"/>
    <n v="0.31028301886792398"/>
    <n v="142.62"/>
    <n v="88.46"/>
    <n v="604169"/>
    <n v="589656"/>
    <x v="6"/>
    <x v="31"/>
    <s v="Homebuilding"/>
    <n v="138.88999999999999"/>
  </r>
  <r>
    <s v="DHR.N"/>
    <x v="256"/>
    <n v="151941086000"/>
    <n v="-2.29111737430675E-2"/>
    <n v="-3.7543453070684202E-3"/>
    <n v="-0.104006002751261"/>
    <n v="-2.8300180831826397E-2"/>
    <n v="2.2452668632860801E-2"/>
    <n v="-6.1069369211951698E-2"/>
    <n v="6.3112078346028208E-2"/>
    <n v="242.8"/>
    <n v="171"/>
    <n v="1024150"/>
    <n v="964408"/>
    <x v="2"/>
    <x v="23"/>
    <s v="Life Sciences Tools &amp; Services"/>
    <n v="214.94"/>
  </r>
  <r>
    <s v="AXON.OQ"/>
    <x v="257"/>
    <n v="34389970187.459999"/>
    <n v="3.1303947519853996E-3"/>
    <n v="9.0479169273113891E-2"/>
    <n v="-0.316043880161333"/>
    <n v="-0.21798345565145599"/>
    <n v="-0.41878825867196601"/>
    <n v="-0.23263430352332101"/>
    <n v="-0.34472544656281995"/>
    <n v="885"/>
    <n v="396.41"/>
    <n v="437782"/>
    <n v="296382"/>
    <x v="1"/>
    <x v="24"/>
    <s v="Aerospace &amp; Defense"/>
    <n v="435.81"/>
  </r>
  <r>
    <s v="STT.N"/>
    <x v="258"/>
    <n v="35250330433.169998"/>
    <n v="-4.0270496162905699E-2"/>
    <n v="-1.86465698080958E-2"/>
    <n v="-7.3226208819429109E-2"/>
    <n v="6.7889753128170402E-2"/>
    <n v="0.11188380281690201"/>
    <n v="-2.0928610185256803E-2"/>
    <n v="0.285990633272246"/>
    <n v="137.04"/>
    <n v="73.010000000000005"/>
    <n v="674504"/>
    <n v="691107"/>
    <x v="8"/>
    <x v="37"/>
    <s v="Asset Management &amp; Custody Banks"/>
    <n v="126.31"/>
  </r>
  <r>
    <s v="BK.N"/>
    <x v="259"/>
    <n v="79085198760"/>
    <n v="-5.5792933442892399E-2"/>
    <n v="-4.6469172682765E-2"/>
    <n v="-7.3082197305799804E-2"/>
    <n v="3.4852305475504303E-2"/>
    <n v="0.11185292694726699"/>
    <n v="-1.01645275217505E-2"/>
    <n v="0.34681200187529299"/>
    <n v="128.74"/>
    <n v="70.459999999999994"/>
    <n v="1039370"/>
    <n v="1081391"/>
    <x v="8"/>
    <x v="37"/>
    <s v="Asset Management &amp; Custody Banks"/>
    <n v="114.91"/>
  </r>
  <r>
    <s v="IT.N"/>
    <x v="260"/>
    <n v="11073211786.35"/>
    <n v="-4.8907323716956601E-2"/>
    <n v="1.0524238637111201E-2"/>
    <n v="-0.33314523830193599"/>
    <n v="-0.33253682061085299"/>
    <n v="-0.36795984695766598"/>
    <n v="-0.39103377199936601"/>
    <n v="-0.70097514451992093"/>
    <n v="518.04"/>
    <n v="145.56"/>
    <n v="607618"/>
    <n v="339020"/>
    <x v="0"/>
    <x v="26"/>
    <s v="IT Consulting &amp; Other Services"/>
    <n v="153.63"/>
  </r>
  <r>
    <s v="CCI.N"/>
    <x v="261"/>
    <n v="38197350000"/>
    <n v="2.0216103171837099E-2"/>
    <n v="0.12045425545489399"/>
    <n v="-2.8757880765401998E-2"/>
    <n v="-3.0901666482728199E-2"/>
    <n v="-0.13102424542305799"/>
    <n v="-1.1927534601102701E-2"/>
    <n v="-2.1397525911066601E-2"/>
    <n v="115.76"/>
    <n v="77.010000000000005"/>
    <n v="1522865"/>
    <n v="964266"/>
    <x v="5"/>
    <x v="44"/>
    <s v="Telecom Tower REITs"/>
    <n v="87.81"/>
  </r>
  <r>
    <s v="CRWD.OQ"/>
    <x v="262"/>
    <n v="103748591997.60001"/>
    <n v="-1.02691132969385E-2"/>
    <n v="9.1154947502386299E-2"/>
    <n v="-9.5516483516483494E-2"/>
    <n v="-0.223186983276077"/>
    <n v="-3.1351504024855197E-2"/>
    <n v="-0.12206672924310899"/>
    <n v="-5.3125647102132696E-2"/>
    <n v="566.75"/>
    <n v="298.27"/>
    <n v="1060759"/>
    <n v="850691"/>
    <x v="0"/>
    <x v="1"/>
    <s v="Systems Software"/>
    <n v="411.54"/>
  </r>
  <r>
    <s v="BLK.N"/>
    <x v="263"/>
    <n v="163781954067.67001"/>
    <n v="-2.51643764775413E-2"/>
    <n v="7.8687902920005002E-4"/>
    <n v="-8.7338434271387197E-2"/>
    <n v="-1.31070911045669E-2"/>
    <n v="-9.009964142876839E-2"/>
    <n v="-1.3743296522600099E-2"/>
    <n v="8.4131825697589799E-2"/>
    <n v="1218.19"/>
    <n v="775"/>
    <n v="209705"/>
    <n v="178400"/>
    <x v="8"/>
    <x v="37"/>
    <s v="Asset Management &amp; Custody Banks"/>
    <n v="1055.6300000000001"/>
  </r>
  <r>
    <s v="GPN.N"/>
    <x v="264"/>
    <n v="19312410880.290001"/>
    <n v="-4.5001384657989502E-2"/>
    <n v="-3.2135840583777803E-2"/>
    <n v="-8.0277370316042096E-2"/>
    <n v="-8.5763520678685104E-2"/>
    <n v="-0.20896891845395099"/>
    <n v="-0.108914728682171"/>
    <n v="-0.36625930350087299"/>
    <n v="108.34"/>
    <n v="65.930000000000007"/>
    <n v="1110349"/>
    <n v="1039322"/>
    <x v="8"/>
    <x v="29"/>
    <s v="Transaction &amp; Payment Processing Services"/>
    <n v="68.97"/>
  </r>
  <r>
    <s v="UNP.N"/>
    <x v="265"/>
    <n v="155332082484.20001"/>
    <n v="-3.95723145999016E-3"/>
    <n v="4.1041956651421699E-2"/>
    <n v="0.135612337859529"/>
    <n v="0.18191258804406701"/>
    <n v="0.18169916937522601"/>
    <n v="0.13163582915441802"/>
    <n v="5.3358013762021504E-2"/>
    <n v="265.19"/>
    <n v="204.72"/>
    <n v="1093411"/>
    <n v="877056"/>
    <x v="1"/>
    <x v="39"/>
    <s v="Rail Transportation"/>
    <n v="261.77"/>
  </r>
  <r>
    <s v="EFX.N"/>
    <x v="266"/>
    <n v="22656872000"/>
    <n v="-4.7672064777327904E-2"/>
    <n v="-1.4815978221035399E-2"/>
    <n v="-0.14155376123351998"/>
    <n v="-9.0917874396135204E-2"/>
    <n v="-0.241423791671705"/>
    <n v="-0.13273112729283801"/>
    <n v="-0.26018241861927999"/>
    <n v="280.99"/>
    <n v="166.18"/>
    <n v="679014"/>
    <n v="414994"/>
    <x v="1"/>
    <x v="7"/>
    <s v="Research &amp; Consulting Services"/>
    <n v="188.18"/>
  </r>
  <r>
    <s v="ANET.N"/>
    <x v="267"/>
    <n v="170154598658.39999"/>
    <n v="-3.9385752879283399E-2"/>
    <n v="5.0128235019818196E-2"/>
    <n v="3.4688720422697099E-2"/>
    <n v="3.6991557943207895E-2"/>
    <n v="-9.9648300117232101E-3"/>
    <n v="3.1214225749828198E-2"/>
    <n v="0.23239693542502698"/>
    <n v="164.91"/>
    <n v="59.51"/>
    <n v="1848747"/>
    <n v="1904738"/>
    <x v="0"/>
    <x v="4"/>
    <s v="Communications Equipment"/>
    <n v="135.12"/>
  </r>
  <r>
    <s v="JPM.N"/>
    <x v="268"/>
    <n v="815977968000"/>
    <n v="-2.6317482787465499E-2"/>
    <n v="-2.4245550683518302E-2"/>
    <n v="-2.14059367522473E-2"/>
    <n v="-2.2101589763474299E-2"/>
    <n v="2.8827848789774201E-2"/>
    <n v="-6.0765936316802299E-2"/>
    <n v="9.8711199854783202E-2"/>
    <n v="337.24"/>
    <n v="202.16"/>
    <n v="3639507"/>
    <n v="3250879"/>
    <x v="8"/>
    <x v="21"/>
    <s v="Diversified Banks"/>
    <n v="302.64"/>
  </r>
  <r>
    <s v="CSX.OQ"/>
    <x v="269"/>
    <n v="75788974109.199997"/>
    <n v="-1.548137397194E-2"/>
    <n v="2.0817657386506202E-2"/>
    <n v="0.12121212121212099"/>
    <n v="0.16685779816513802"/>
    <n v="0.119669876203576"/>
    <n v="0.122758620689655"/>
    <n v="0.23633049817740001"/>
    <n v="41.784999999999997"/>
    <n v="26.23"/>
    <n v="4981231"/>
    <n v="4524705"/>
    <x v="1"/>
    <x v="39"/>
    <s v="Rail Transportation"/>
    <n v="40.700000000000003"/>
  </r>
  <r>
    <s v="AMD.OQ"/>
    <x v="270"/>
    <n v="335766809007.41998"/>
    <n v="-3.57711396198147E-2"/>
    <n v="6.9818181818181793E-2"/>
    <n v="-9.6437346437346388E-2"/>
    <n v="-0.16946281658332002"/>
    <n v="0.13810444874274699"/>
    <n v="-3.8382517743742996E-2"/>
    <n v="0.84335839598997497"/>
    <n v="267.05"/>
    <n v="76.489999999999995"/>
    <n v="12999711"/>
    <n v="9932649"/>
    <x v="0"/>
    <x v="0"/>
    <s v="Semiconductors"/>
    <n v="205.94"/>
  </r>
  <r>
    <s v="COP.N"/>
    <x v="271"/>
    <n v="135785369440"/>
    <n v="-3.4169589065731198E-3"/>
    <n v="5.5724899980948796E-2"/>
    <n v="0.120287071666835"/>
    <n v="0.239431894430776"/>
    <n v="0.158703606900157"/>
    <n v="0.18395470569383601"/>
    <n v="0.12632113821138199"/>
    <n v="111.97"/>
    <n v="79.88"/>
    <n v="2057749"/>
    <n v="2081237"/>
    <x v="9"/>
    <x v="16"/>
    <s v="Oil &amp; Gas Exploration &amp; Production"/>
    <n v="110.83"/>
  </r>
  <r>
    <s v="TER.OQ"/>
    <x v="272"/>
    <n v="48709880482.089996"/>
    <n v="-3.2415616736662003E-2"/>
    <n v="0.147161878065872"/>
    <n v="0.365963987703118"/>
    <n v="0.83401143935373501"/>
    <n v="1.78152387766053"/>
    <n v="0.60689191981814405"/>
    <n v="1.78850636542944"/>
    <n v="327.5"/>
    <n v="65.864999999999995"/>
    <n v="1760741"/>
    <n v="1273599"/>
    <x v="0"/>
    <x v="0"/>
    <s v="Semiconductor Materials &amp; Equipment"/>
    <n v="311.02999999999997"/>
  </r>
  <r>
    <s v="EW.N"/>
    <x v="273"/>
    <n v="44358132000"/>
    <n v="-3.6430102105130403E-2"/>
    <n v="-2.1254801536491601E-2"/>
    <n v="-9.5277547638773802E-2"/>
    <n v="-0.11229822320287999"/>
    <n v="-2.2256331542594099E-2"/>
    <n v="-0.103343108504399"/>
    <n v="8.1772619361646405E-3"/>
    <n v="87.88"/>
    <n v="65.959999999999994"/>
    <n v="1496145"/>
    <n v="1112749"/>
    <x v="2"/>
    <x v="5"/>
    <s v="Health Care Equipment"/>
    <n v="76.44"/>
  </r>
  <r>
    <s v="MS.N"/>
    <x v="274"/>
    <n v="266038980000"/>
    <n v="-4.8788770658818204E-2"/>
    <n v="-4.4244767970882594E-2"/>
    <n v="-0.12116299743763999"/>
    <n v="1.47937926453716E-2"/>
    <n v="0.131640966938253"/>
    <n v="-5.3343096941362002E-2"/>
    <n v="0.225731164758223"/>
    <n v="192.68"/>
    <n v="94.35"/>
    <n v="2205648"/>
    <n v="1818273"/>
    <x v="8"/>
    <x v="37"/>
    <s v="Investment Banking &amp; Brokerage"/>
    <n v="168.06"/>
  </r>
  <r>
    <s v="CAH.N"/>
    <x v="275"/>
    <n v="50607062400.959999"/>
    <n v="-4.0981047937569598E-2"/>
    <n v="-5.3349766704815602E-2"/>
    <n v="7.4955495174739992E-3"/>
    <n v="4.3676599048820798E-2"/>
    <n v="0.43163360404739698"/>
    <n v="4.6520681265206802E-2"/>
    <n v="0.69258617975759507"/>
    <n v="230.44"/>
    <n v="120.79"/>
    <n v="618992"/>
    <n v="616812"/>
    <x v="2"/>
    <x v="25"/>
    <s v="Health Care Distributors"/>
    <n v="215.06"/>
  </r>
  <r>
    <s v="DXCM.OQ"/>
    <x v="276"/>
    <n v="25382258981.759998"/>
    <n v="-4.5047688921496798E-2"/>
    <n v="-6.8822435255401299E-2"/>
    <n v="-6.0080878105141497E-2"/>
    <n v="8.9752176825184105E-2"/>
    <n v="-0.18609304652326197"/>
    <n v="-1.9436492391140699E-2"/>
    <n v="-0.224037200429236"/>
    <n v="93.23"/>
    <n v="54.12"/>
    <n v="2040618"/>
    <n v="1960307"/>
    <x v="2"/>
    <x v="5"/>
    <s v="Health Care Equipment"/>
    <n v="65.08"/>
  </r>
  <r>
    <s v="FIS.N"/>
    <x v="277"/>
    <n v="24313093369.799999"/>
    <n v="-2.8151521424135798E-2"/>
    <n v="-7.6151121605667102E-2"/>
    <n v="-0.260047281323877"/>
    <n v="-0.29142770902505299"/>
    <n v="-0.34409052808046903"/>
    <n v="-0.29356003611194703"/>
    <n v="-0.35312758335629602"/>
    <n v="82.74"/>
    <n v="46.17"/>
    <n v="1840928"/>
    <n v="1139604"/>
    <x v="8"/>
    <x v="29"/>
    <s v="Transaction &amp; Payment Processing Services"/>
    <n v="46.95"/>
  </r>
  <r>
    <s v="WELL.N"/>
    <x v="278"/>
    <n v="144970966980"/>
    <n v="1.2507215701364999E-3"/>
    <n v="8.939600125614991E-2"/>
    <n v="0.10606865766819"/>
    <n v="8.9338985712042601E-2"/>
    <n v="0.28576723498888101"/>
    <n v="0.121383546145143"/>
    <n v="0.42075085324232098"/>
    <n v="212.61"/>
    <n v="130.44499999999999"/>
    <n v="1003945"/>
    <n v="1116243"/>
    <x v="5"/>
    <x v="48"/>
    <s v="Health Care REITs"/>
    <n v="208.14"/>
  </r>
  <r>
    <s v="GOOGL.OQ"/>
    <x v="163"/>
    <n v="3739985060000"/>
    <n v="-6.3030614870078806E-3"/>
    <n v="-6.7169811320754697E-2"/>
    <n v="-7.1458621311376799E-2"/>
    <n v="0.10923645762285999"/>
    <n v="0.52261752242042003"/>
    <n v="-1.2779552715655E-2"/>
    <n v="0.68291487391754302"/>
    <n v="349"/>
    <n v="140.53"/>
    <n v="18975055"/>
    <n v="13563398"/>
    <x v="4"/>
    <x v="8"/>
    <s v="Interactive Media &amp; Services"/>
    <n v="309"/>
  </r>
  <r>
    <s v="OTIS.N"/>
    <x v="279"/>
    <n v="35665130922.75"/>
    <n v="2.60568105569223E-2"/>
    <n v="5.5896536606752098E-3"/>
    <n v="1.5495296070835701E-2"/>
    <n v="1.28049453582073E-2"/>
    <n v="4.8092300662554203E-2"/>
    <n v="5.0372066399542198E-2"/>
    <n v="-5.1581558817448796E-2"/>
    <n v="106.79"/>
    <n v="84.135000000000005"/>
    <n v="1102967"/>
    <n v="955777"/>
    <x v="1"/>
    <x v="35"/>
    <s v="Industrial Machinery &amp; Supplies &amp; Components"/>
    <n v="91.75"/>
  </r>
  <r>
    <s v="CRM.N"/>
    <x v="280"/>
    <n v="173747910000"/>
    <n v="2.3243243243242801E-3"/>
    <n v="-2.3898510291098601E-2"/>
    <n v="-0.20596925448550502"/>
    <n v="-0.228756810714137"/>
    <n v="-0.20542486180743003"/>
    <n v="-0.30002642406855196"/>
    <n v="-0.43140561756408702"/>
    <n v="330.31"/>
    <n v="180.25"/>
    <n v="2931979"/>
    <n v="2150989"/>
    <x v="0"/>
    <x v="1"/>
    <s v="Application Software"/>
    <n v="185.43"/>
  </r>
  <r>
    <s v="LRCX.OQ"/>
    <x v="281"/>
    <n v="288828244590"/>
    <n v="-1.628955427016E-2"/>
    <n v="8.4290469270076288E-2"/>
    <n v="6.3548995263714506E-2"/>
    <n v="0.50854422123662901"/>
    <n v="1.1539392810579299"/>
    <n v="0.35115083537796499"/>
    <n v="1.83547872992522"/>
    <n v="251.75"/>
    <n v="56.36"/>
    <n v="4519202"/>
    <n v="4361453"/>
    <x v="0"/>
    <x v="0"/>
    <s v="Semiconductor Materials &amp; Equipment"/>
    <n v="231.29"/>
  </r>
  <r>
    <s v="EXE.OQ"/>
    <x v="282"/>
    <n v="24636273457.68"/>
    <n v="9.6683747461860008E-5"/>
    <n v="-5.4219621468410105E-2"/>
    <n v="3.9389067524115799E-2"/>
    <n v="-0.12309257375381501"/>
    <n v="8.8956732287609308E-2"/>
    <n v="-6.2703878216745196E-2"/>
    <n v="-5.4802422843958096E-3"/>
    <n v="126.62"/>
    <n v="91.2"/>
    <n v="1233327"/>
    <n v="1165517"/>
    <x v="9"/>
    <x v="16"/>
    <s v="Oil &amp; Gas Exploration &amp; Production"/>
    <n v="103.44"/>
  </r>
  <r>
    <s v="WY.N"/>
    <x v="283"/>
    <n v="19483158240"/>
    <n v="-2.2140221402214798E-3"/>
    <n v="1.2354923249719102E-2"/>
    <n v="8.9552238805969998E-3"/>
    <n v="0.20499108734402799"/>
    <n v="2.8136882129277598E-2"/>
    <n v="0.14140987758547899"/>
    <n v="-8.6177762757688403E-2"/>
    <n v="31.66"/>
    <n v="21.16"/>
    <n v="2576091"/>
    <n v="2441679"/>
    <x v="5"/>
    <x v="44"/>
    <s v="Timber REITs"/>
    <n v="27.04"/>
  </r>
  <r>
    <s v="MRNA.OQ"/>
    <x v="284"/>
    <n v="15670155226.32"/>
    <n v="-9.8741051592199404E-3"/>
    <n v="-1.85955468558845E-2"/>
    <n v="1.9054878048780498E-2"/>
    <n v="0.60697115384615397"/>
    <n v="0.50281004121393802"/>
    <n v="0.36012207527975598"/>
    <n v="0.313574586540036"/>
    <n v="55.18"/>
    <n v="22.29"/>
    <n v="3387712"/>
    <n v="3723961"/>
    <x v="2"/>
    <x v="34"/>
    <s v="Biotechnology"/>
    <n v="40.11"/>
  </r>
  <r>
    <s v="ORLY.OQ"/>
    <x v="285"/>
    <n v="80158178549.979996"/>
    <n v="1.1688449686536999E-2"/>
    <n v="2.5306913633426503E-2"/>
    <n v="1.6766339171294199E-2"/>
    <n v="-3.19267920691408E-2"/>
    <n v="-6.1970443349753795E-2"/>
    <n v="4.3854840478017694E-2"/>
    <n v="7.8413395216872003E-2"/>
    <n v="108.71"/>
    <n v="85.635094839999994"/>
    <n v="3183012"/>
    <n v="2434164"/>
    <x v="6"/>
    <x v="10"/>
    <s v="Automotive Retail"/>
    <n v="95.21"/>
  </r>
  <r>
    <s v="T.N"/>
    <x v="286"/>
    <n v="201616623388.79999"/>
    <n v="1.1591148577449998E-2"/>
    <n v="5.4558769681435401E-2"/>
    <n v="0.213653603034134"/>
    <n v="0.118446601941748"/>
    <n v="1.7391304347826901E-3"/>
    <n v="0.15942028985507301"/>
    <n v="0.13564668769716101"/>
    <n v="29.785"/>
    <n v="22.954999999999998"/>
    <n v="14923993"/>
    <n v="11840700"/>
    <x v="4"/>
    <x v="51"/>
    <s v="Integrated Telecommunication Services"/>
    <n v="28.8"/>
  </r>
  <r>
    <s v="GNRC.N"/>
    <x v="287"/>
    <n v="12658338081.99"/>
    <n v="3.4420205590956999E-3"/>
    <n v="0.251551894181122"/>
    <n v="0.33636870470172803"/>
    <n v="0.39513677811550202"/>
    <n v="8.4233804091069106E-2"/>
    <n v="0.58194617584512698"/>
    <n v="0.41508691374221102"/>
    <n v="228.68"/>
    <n v="99.5"/>
    <n v="286332"/>
    <n v="252556"/>
    <x v="1"/>
    <x v="3"/>
    <s v="Electrical Components &amp; Equipment"/>
    <n v="215.73"/>
  </r>
  <r>
    <s v="CTSH.OQ"/>
    <x v="288"/>
    <n v="31532570000"/>
    <n v="-7.1640107178113102E-2"/>
    <n v="-0.14328474752733"/>
    <n v="-0.22388587597264797"/>
    <n v="-0.10508428493746599"/>
    <n v="-5.1030704915669606E-2"/>
    <n v="-0.20686746987951798"/>
    <n v="-0.25261126248864696"/>
    <n v="90.81"/>
    <n v="65.010000000000005"/>
    <n v="3322870"/>
    <n v="2179524"/>
    <x v="0"/>
    <x v="26"/>
    <s v="IT Consulting &amp; Other Services"/>
    <n v="65.83"/>
  </r>
  <r>
    <s v="VRSK.OQ"/>
    <x v="289"/>
    <n v="24947690030"/>
    <n v="3.00972549922311E-2"/>
    <n v="-3.0755902100931397E-2"/>
    <n v="-0.19387525332132402"/>
    <n v="-0.17769202499081199"/>
    <n v="-0.33134105341800502"/>
    <n v="-0.19978541731861099"/>
    <n v="-0.38920357605950995"/>
    <n v="322.87"/>
    <n v="164.6"/>
    <n v="1022084"/>
    <n v="568392"/>
    <x v="1"/>
    <x v="7"/>
    <s v="Research &amp; Consulting Services"/>
    <n v="179"/>
  </r>
  <r>
    <s v="ORCL.N"/>
    <x v="290"/>
    <n v="449587382400"/>
    <n v="-4.32680071264957E-3"/>
    <n v="0.14654161781946098"/>
    <n v="-0.17577034500921801"/>
    <n v="-0.28078319621271303"/>
    <n v="-0.36120182887002"/>
    <n v="-0.197167923657073"/>
    <n v="-9.139472767390551E-2"/>
    <n v="345.69"/>
    <n v="119.01"/>
    <n v="5808954"/>
    <n v="5068782"/>
    <x v="0"/>
    <x v="1"/>
    <s v="Systems Software"/>
    <n v="156.47999999999999"/>
  </r>
  <r>
    <s v="XOM.N"/>
    <x v="291"/>
    <n v="626557470000"/>
    <n v="-3.61918230907688E-2"/>
    <n v="2.6355421686747E-2"/>
    <n v="0.16107798342755403"/>
    <n v="0.26214327805370802"/>
    <n v="0.39625628608679497"/>
    <n v="0.24588665447897601"/>
    <n v="0.39664648346530101"/>
    <n v="156.93"/>
    <n v="97.81"/>
    <n v="5078038"/>
    <n v="4563087"/>
    <x v="9"/>
    <x v="16"/>
    <s v="Integrated Oil &amp; Gas"/>
    <n v="149.93"/>
  </r>
  <r>
    <s v="HSIC.OQ"/>
    <x v="292"/>
    <n v="9233156613.0100002"/>
    <n v="-3.9906965356836702E-2"/>
    <n v="1.85714285714287E-2"/>
    <n v="4.4825819672131804E-3"/>
    <n v="6.9402781565312197E-2"/>
    <n v="0.154910911500516"/>
    <n v="3.7708388462556398E-2"/>
    <n v="1.5932642487046698E-2"/>
    <n v="82.8"/>
    <n v="60.56"/>
    <n v="484765"/>
    <n v="473023"/>
    <x v="2"/>
    <x v="25"/>
    <s v="Health Care Distributors"/>
    <n v="78.430000000000007"/>
  </r>
  <r>
    <s v="LYV.N"/>
    <x v="293"/>
    <n v="35962246082.889999"/>
    <n v="2.48825359009992E-2"/>
    <n v="0.119973965866358"/>
    <n v="6.2718726411857592E-2"/>
    <n v="0.13192515714076899"/>
    <n v="-4.1646039603960301E-2"/>
    <n v="8.6807017543859805E-2"/>
    <n v="3.4604850023381803E-2"/>
    <n v="175.01"/>
    <n v="112.91"/>
    <n v="734776"/>
    <n v="800509"/>
    <x v="4"/>
    <x v="15"/>
    <s v="Movies &amp; Entertainment"/>
    <n v="154.87"/>
  </r>
  <r>
    <s v="WST.N"/>
    <x v="294"/>
    <n v="17526134597.32"/>
    <n v="-1.03591160220994E-2"/>
    <n v="5.1765823331318496E-2"/>
    <n v="-0.12812712501342099"/>
    <n v="-8.6439660991524808E-2"/>
    <n v="-1.05199025182777E-2"/>
    <n v="-0.114596205568074"/>
    <n v="-0.24410450539903197"/>
    <n v="322.33999999999997"/>
    <n v="187.46"/>
    <n v="332997"/>
    <n v="236345"/>
    <x v="2"/>
    <x v="23"/>
    <s v="Life Sciences Tools &amp; Services"/>
    <n v="243.61"/>
  </r>
  <r>
    <s v="NOW.N"/>
    <x v="295"/>
    <n v="108041340000"/>
    <n v="2.6943726386955601E-2"/>
    <n v="6.4308681672027301E-3"/>
    <n v="-0.21254860105207002"/>
    <n v="-0.39219009285739503"/>
    <n v="-0.39302587969818803"/>
    <n v="-0.32573927802075903"/>
    <n v="-0.47429763843648204"/>
    <n v="211.27799999999999"/>
    <n v="98.02"/>
    <n v="5727179"/>
    <n v="3038640"/>
    <x v="0"/>
    <x v="1"/>
    <s v="Systems Software"/>
    <n v="103.29"/>
  </r>
  <r>
    <s v="BA.N"/>
    <x v="296"/>
    <n v="187972827427.60001"/>
    <n v="1.3078811478879101E-2"/>
    <n v="1.0128719139058899E-2"/>
    <n v="-3.3866149995963601E-2"/>
    <n v="0.23008531195395199"/>
    <n v="2.6416227110939602E-2"/>
    <n v="0.10238577745025801"/>
    <n v="0.28510067114094001"/>
    <n v="254.2"/>
    <n v="128.91999999999999"/>
    <n v="1274861"/>
    <n v="1668809"/>
    <x v="1"/>
    <x v="24"/>
    <s v="Aerospace &amp; Defense"/>
    <n v="239.35"/>
  </r>
  <r>
    <s v="AMT.N"/>
    <x v="297"/>
    <n v="88100512982.369995"/>
    <n v="4.2719414893616997E-2"/>
    <n v="9.7381771531867709E-2"/>
    <n v="3.6573946571192499E-2"/>
    <n v="3.89775299508641E-2"/>
    <n v="-7.5051607195517595E-2"/>
    <n v="7.1880161758842695E-2"/>
    <n v="-7.0177289995779803E-3"/>
    <n v="234.17"/>
    <n v="166.97"/>
    <n v="1043523"/>
    <n v="947270"/>
    <x v="5"/>
    <x v="44"/>
    <s v="Telecom Tower REITs"/>
    <n v="188.19"/>
  </r>
  <r>
    <s v="LUV.N"/>
    <x v="298"/>
    <n v="24973693431.700001"/>
    <n v="-1.1666342601594399E-2"/>
    <n v="-3.19939059226814E-2"/>
    <n v="0.17935034802784203"/>
    <n v="0.53843825665859602"/>
    <n v="0.65570032573289894"/>
    <n v="0.22985724655214099"/>
    <n v="0.70113788487282502"/>
    <n v="54.695"/>
    <n v="23.82"/>
    <n v="2908728"/>
    <n v="2573933"/>
    <x v="1"/>
    <x v="57"/>
    <s v="Passenger Airlines"/>
    <n v="50.83"/>
  </r>
  <r>
    <s v="O.N"/>
    <x v="299"/>
    <n v="59591495456.699997"/>
    <n v="4.3410852713179401E-3"/>
    <n v="2.2411616161616101E-2"/>
    <n v="6.6864295125164799E-2"/>
    <n v="0.144725216469341"/>
    <n v="0.12037357315807701"/>
    <n v="0.14919283306723499"/>
    <n v="0.19807656741261301"/>
    <n v="66.27"/>
    <n v="50.72"/>
    <n v="2129295"/>
    <n v="1967861"/>
    <x v="5"/>
    <x v="61"/>
    <s v="Retail REITs"/>
    <n v="64.78"/>
  </r>
  <r>
    <s v="EQIX.OQ"/>
    <x v="300"/>
    <n v="94115447883.360001"/>
    <n v="0.10414745481372201"/>
    <n v="0.186128584872951"/>
    <n v="0.19461974009129202"/>
    <n v="0.21782744679228"/>
    <n v="0.235371500058037"/>
    <n v="0.25022188576798604"/>
    <n v="2.4240804106073498E-2"/>
    <n v="992.43"/>
    <n v="707.39"/>
    <n v="259244"/>
    <n v="216134"/>
    <x v="5"/>
    <x v="44"/>
    <s v="Data Center REITs"/>
    <n v="957.87"/>
  </r>
  <r>
    <s v="RCL.N"/>
    <x v="301"/>
    <n v="90031819238.399994"/>
    <n v="-2.8464419475655602E-3"/>
    <n v="2.05771412800149E-2"/>
    <n v="0.19664880802560097"/>
    <n v="0.301219893650297"/>
    <n v="6.5642010886967805E-2"/>
    <n v="0.19317366986949699"/>
    <n v="0.29847834568864601"/>
    <n v="366.5"/>
    <n v="164.01"/>
    <n v="500188"/>
    <n v="562264"/>
    <x v="6"/>
    <x v="22"/>
    <s v="Hotels, Resorts &amp; Cruise Lines"/>
    <n v="332.8"/>
  </r>
  <r>
    <s v="ADBE.OQ"/>
    <x v="302"/>
    <n v="107756250000"/>
    <n v="2.0765282314512402E-2"/>
    <n v="-2.5576302015664999E-2"/>
    <n v="-0.136768719786905"/>
    <n v="-0.21312949640287801"/>
    <n v="-0.24694474726031299"/>
    <n v="-0.249978570816309"/>
    <n v="-0.43275131817788903"/>
    <n v="465.21"/>
    <n v="251.11"/>
    <n v="2111394"/>
    <n v="1581022"/>
    <x v="0"/>
    <x v="1"/>
    <s v="Application Software"/>
    <n v="262.5"/>
  </r>
  <r>
    <s v="GRMN.N"/>
    <x v="303"/>
    <n v="39086279275.32"/>
    <n v="-1.6264885274469999E-2"/>
    <n v="2.2799335648497697E-2"/>
    <n v="-4.41204139228598E-2"/>
    <n v="4.18332820670562E-2"/>
    <n v="-0.13545477750361601"/>
    <n v="1.8240078876017298E-3"/>
    <n v="-3.05776844917235E-2"/>
    <n v="261.39999999999998"/>
    <n v="169.62"/>
    <n v="274693"/>
    <n v="320515"/>
    <x v="6"/>
    <x v="31"/>
    <s v="Consumer Electronics"/>
    <n v="203.22"/>
  </r>
  <r>
    <s v="EQT.N"/>
    <x v="304"/>
    <n v="35684369601.959999"/>
    <n v="4.3913578078342806E-3"/>
    <n v="3.3435749141514502E-2"/>
    <n v="0.14543269230769199"/>
    <n v="-5.0954356846473002E-2"/>
    <n v="9.8559077809798196E-2"/>
    <n v="6.6791044776119302E-2"/>
    <n v="9.1846476990643494E-2"/>
    <n v="62.21"/>
    <n v="43.65"/>
    <n v="1710816"/>
    <n v="2017376"/>
    <x v="9"/>
    <x v="16"/>
    <s v="Oil &amp; Gas Exploration &amp; Production"/>
    <n v="57.18"/>
  </r>
  <r>
    <s v="RSG.N"/>
    <x v="305"/>
    <n v="68373312111.129997"/>
    <n v="-2.2569367615170099E-2"/>
    <n v="9.8299195318214405E-3"/>
    <n v="4.7820105318089105E-2"/>
    <n v="7.2080380545578096E-2"/>
    <n v="-5.0062362909122103E-2"/>
    <n v="4.2183739914122498E-2"/>
    <n v="-1.17673378076062E-2"/>
    <n v="258.27"/>
    <n v="201.49"/>
    <n v="441540"/>
    <n v="462503"/>
    <x v="1"/>
    <x v="18"/>
    <s v="Environmental &amp; Facilities Services"/>
    <n v="220.87"/>
  </r>
  <r>
    <s v="STE.N"/>
    <x v="306"/>
    <n v="23951882605.5"/>
    <n v="3.0804616585205003E-3"/>
    <n v="1.68163734055216E-3"/>
    <n v="-8.9614553045552797E-2"/>
    <n v="-6.2279219781907501E-2"/>
    <n v="-7.8004387746810596E-3"/>
    <n v="-3.6683496371094998E-2"/>
    <n v="0.114599972616494"/>
    <n v="269.23"/>
    <n v="204.9"/>
    <n v="311100"/>
    <n v="194877"/>
    <x v="2"/>
    <x v="5"/>
    <s v="Health Care Equipment"/>
    <n v="244.22"/>
  </r>
  <r>
    <s v="LHX.N"/>
    <x v="307"/>
    <n v="63579262695.300003"/>
    <n v="-1.1460812836111599E-3"/>
    <n v="-6.7792648004208998E-3"/>
    <n v="-1.5275248222784699E-3"/>
    <n v="0.17869403890834701"/>
    <n v="0.254012174875484"/>
    <n v="0.15781585311850699"/>
    <n v="0.69433228652609502"/>
    <n v="368.71"/>
    <n v="193.09"/>
    <n v="357175"/>
    <n v="358806"/>
    <x v="1"/>
    <x v="24"/>
    <s v="Aerospace &amp; Defense"/>
    <n v="339.9"/>
  </r>
  <r>
    <s v="PNW.N"/>
    <x v="308"/>
    <n v="11648269630.68"/>
    <n v="1.3538846073734701E-2"/>
    <n v="2.8861401839517898E-2"/>
    <n v="4.9951451073470696E-2"/>
    <n v="9.5699166854312095E-2"/>
    <n v="5.8861930149058696E-2"/>
    <n v="9.71815107102591E-2"/>
    <n v="9.3360296595888001E-2"/>
    <n v="98.82"/>
    <n v="85.5"/>
    <n v="396512"/>
    <n v="421582"/>
    <x v="3"/>
    <x v="14"/>
    <s v="Electric Utilities"/>
    <n v="97.32"/>
  </r>
  <r>
    <s v="INCY.OQ"/>
    <x v="309"/>
    <n v="20050709464.5"/>
    <n v="1.9324160259004398E-2"/>
    <n v="-1.95601401323473E-2"/>
    <n v="-4.2664386164956297E-2"/>
    <n v="-4.4208329380514097E-2"/>
    <n v="0.16933611884865399"/>
    <n v="2.0046572846006E-2"/>
    <n v="0.45908761766835604"/>
    <n v="112.27"/>
    <n v="53.56"/>
    <n v="852093"/>
    <n v="788640"/>
    <x v="2"/>
    <x v="34"/>
    <s v="Biotechnology"/>
    <n v="100.75"/>
  </r>
  <r>
    <s v="COF.N"/>
    <x v="310"/>
    <n v="129326939000"/>
    <n v="-3.4982974952189896E-2"/>
    <n v="-4.6282210851426801E-2"/>
    <n v="-0.126935899058953"/>
    <n v="-4.5710332103321101E-2"/>
    <n v="-6.4184910439660001E-2"/>
    <n v="-0.14635253342135701"/>
    <n v="5.2661035921441002E-2"/>
    <n v="259.63"/>
    <n v="143.33000000000001"/>
    <n v="1204197"/>
    <n v="1165118"/>
    <x v="8"/>
    <x v="52"/>
    <s v="Consumer Finance"/>
    <n v="206.89"/>
  </r>
  <r>
    <s v="OKE.N"/>
    <x v="311"/>
    <n v="53232989722.199997"/>
    <n v="-3.53356890459378E-3"/>
    <n v="5.1454138702460996E-2"/>
    <n v="0.153374233128834"/>
    <n v="0.21831797235023001"/>
    <n v="0.13101604278074899"/>
    <n v="0.15102040816326501"/>
    <n v="-0.13337430854333099"/>
    <n v="103.54"/>
    <n v="64.02"/>
    <n v="1262516"/>
    <n v="1221237"/>
    <x v="9"/>
    <x v="16"/>
    <s v="Oil &amp; Gas Storage &amp; Transportation"/>
    <n v="84.6"/>
  </r>
  <r>
    <s v="BIIB.OQ"/>
    <x v="312"/>
    <n v="28691292224"/>
    <n v="2.2489539748954002E-2"/>
    <n v="5.47043590850236E-2"/>
    <n v="0.159755591149078"/>
    <n v="0.18679050567595501"/>
    <n v="0.44879205572847197"/>
    <n v="0.110858571509745"/>
    <n v="0.46518773888930498"/>
    <n v="202.23"/>
    <n v="110.06"/>
    <n v="719488"/>
    <n v="730860"/>
    <x v="2"/>
    <x v="34"/>
    <s v="Biotechnology"/>
    <n v="195.5"/>
  </r>
  <r>
    <s v="BSX.N"/>
    <x v="313"/>
    <n v="109921428168.96001"/>
    <n v="8.8471484959848894E-3"/>
    <n v="-4.5337454920144203E-2"/>
    <n v="-0.17671887148728199"/>
    <n v="-0.29396075442941499"/>
    <n v="-0.288334133461354"/>
    <n v="-0.22265338227582598"/>
    <n v="-0.299234187387728"/>
    <n v="109.5"/>
    <n v="72.7"/>
    <n v="5651443"/>
    <n v="3122540"/>
    <x v="2"/>
    <x v="5"/>
    <s v="Health Care Equipment"/>
    <n v="74.12"/>
  </r>
  <r>
    <s v="AIZ.N"/>
    <x v="314"/>
    <n v="10741396472.799999"/>
    <n v="-7.0830054164159294E-3"/>
    <n v="-0.11540047842943199"/>
    <n v="-9.6736154979995798E-2"/>
    <n v="-5.5362255009909801E-2"/>
    <n v="7.2793875921664001E-3"/>
    <n v="-0.109487232717459"/>
    <n v="3.43863033518206E-2"/>
    <n v="245.4"/>
    <n v="176.88"/>
    <n v="133719"/>
    <n v="104873"/>
    <x v="8"/>
    <x v="13"/>
    <s v="Property &amp; Casualty Insurance"/>
    <n v="214.48"/>
  </r>
  <r>
    <s v="RTX.N"/>
    <x v="315"/>
    <n v="269987743150.64001"/>
    <n v="2.3561141926619501E-2"/>
    <n v="2.6381589018727301E-2"/>
    <n v="6.5555722364007999E-3"/>
    <n v="0.15624281444010099"/>
    <n v="0.29700799587309801"/>
    <n v="9.672846237731729E-2"/>
    <n v="0.58652784350844001"/>
    <n v="206.28"/>
    <n v="112.31"/>
    <n v="1614687"/>
    <n v="1455779"/>
    <x v="1"/>
    <x v="24"/>
    <s v="Aerospace &amp; Defense"/>
    <n v="201.14"/>
  </r>
  <r>
    <s v="MPC.N"/>
    <x v="316"/>
    <n v="58415900000"/>
    <n v="-5.0901073619631802E-2"/>
    <n v="1.1183169075218199E-2"/>
    <n v="0.115040261275973"/>
    <n v="1.7679103710556102E-2"/>
    <n v="0.21993592902907899"/>
    <n v="0.217610526963045"/>
    <n v="0.32712284699416899"/>
    <n v="210.25"/>
    <n v="115.29"/>
    <n v="780925"/>
    <n v="798824"/>
    <x v="9"/>
    <x v="16"/>
    <s v="Oil &amp; Gas Refining &amp; Marketing"/>
    <n v="198.02"/>
  </r>
  <r>
    <s v="TECH.OQ"/>
    <x v="317"/>
    <n v="9315229005.6800003"/>
    <n v="-6.1623325453112797E-2"/>
    <n v="-9.5961129668994796E-2"/>
    <n v="-0.148942252715838"/>
    <n v="-1.9917695473251101E-2"/>
    <n v="0.10792705619650199"/>
    <n v="1.2412854956640001E-2"/>
    <n v="-0.11714116251482799"/>
    <n v="72"/>
    <n v="46.02"/>
    <n v="937099"/>
    <n v="743040"/>
    <x v="2"/>
    <x v="23"/>
    <s v="Life Sciences Tools &amp; Services"/>
    <n v="59.54"/>
  </r>
  <r>
    <s v="BEN.N"/>
    <x v="318"/>
    <n v="14107481806.32"/>
    <n v="-1.6696914700544501E-2"/>
    <n v="6.6889632107023402E-3"/>
    <n v="4.3126684636118705E-2"/>
    <n v="0.21534320323014799"/>
    <n v="5.6964494732734995E-2"/>
    <n v="0.133947258267057"/>
    <n v="0.35314685314685301"/>
    <n v="28.29"/>
    <n v="16.25"/>
    <n v="2561653"/>
    <n v="1579896"/>
    <x v="8"/>
    <x v="37"/>
    <s v="Asset Management &amp; Custody Banks"/>
    <n v="27.09"/>
  </r>
  <r>
    <s v="BX.N"/>
    <x v="319"/>
    <n v="154980986292.60001"/>
    <n v="-2.7721585374990601E-2"/>
    <n v="2.3180635496333802E-2"/>
    <n v="-0.19302282196380802"/>
    <n v="-6.9949114885687599E-2"/>
    <n v="-0.25709869475612601"/>
    <n v="-0.15810302322563899"/>
    <n v="-0.19342407856299298"/>
    <n v="190.02"/>
    <n v="115.66"/>
    <n v="1575126"/>
    <n v="1083569"/>
    <x v="8"/>
    <x v="37"/>
    <s v="Asset Management &amp; Custody Banks"/>
    <n v="129.77000000000001"/>
  </r>
  <r>
    <s v="TXT.N"/>
    <x v="320"/>
    <n v="17198540653.75"/>
    <n v="1.5111019736842E-2"/>
    <n v="6.3543349488422302E-2"/>
    <n v="5.5472424112868797E-2"/>
    <n v="0.21240024554941703"/>
    <n v="0.229457171314741"/>
    <n v="0.13284386830331499"/>
    <n v="0.35645604395604402"/>
    <n v="100.76"/>
    <n v="57.9"/>
    <n v="651208"/>
    <n v="523395"/>
    <x v="1"/>
    <x v="24"/>
    <s v="Aerospace &amp; Defense"/>
    <n v="98.75"/>
  </r>
  <r>
    <s v="DUK.N"/>
    <x v="321"/>
    <n v="98113580000"/>
    <n v="7.2683706070286701E-3"/>
    <n v="2.1878291872619703E-2"/>
    <n v="6.0639192598822597E-2"/>
    <n v="2.03899991908729E-2"/>
    <n v="1.4888137775631799E-2"/>
    <n v="7.5932087705827198E-2"/>
    <n v="8.3698547735670592E-2"/>
    <n v="130.02000000000001"/>
    <n v="110.51"/>
    <n v="1279303"/>
    <n v="1086221"/>
    <x v="3"/>
    <x v="14"/>
    <s v="Electric Utilities"/>
    <n v="126.11"/>
  </r>
  <r>
    <s v="DLTR.OQ"/>
    <x v="322"/>
    <n v="25538714806.41"/>
    <n v="2.74400000000001E-2"/>
    <n v="7.3829431438127105E-2"/>
    <n v="-9.0503505417463298E-2"/>
    <n v="0.245079980610761"/>
    <n v="0.12038733315885899"/>
    <n v="4.4061458418014794E-2"/>
    <n v="0.790214664064678"/>
    <n v="142.38999999999999"/>
    <n v="61.8"/>
    <n v="1144044"/>
    <n v="1199495"/>
    <x v="7"/>
    <x v="46"/>
    <s v="Consumer Staples Merchandise Retail"/>
    <n v="128.43"/>
  </r>
  <r>
    <s v="BG.N"/>
    <x v="323"/>
    <n v="23539773861.779999"/>
    <n v="-2.37646480373688E-3"/>
    <n v="6.8457082675092096E-2"/>
    <n v="0.118625379031517"/>
    <n v="0.25634674922600598"/>
    <n v="0.482825822168088"/>
    <n v="0.36663673102828903"/>
    <n v="0.76255972202113798"/>
    <n v="123.22"/>
    <n v="68.5"/>
    <n v="591150"/>
    <n v="534679"/>
    <x v="7"/>
    <x v="12"/>
    <s v="Agricultural Products &amp; Services"/>
    <n v="121.74"/>
  </r>
  <r>
    <s v="SO.N"/>
    <x v="324"/>
    <n v="101918264268.08"/>
    <n v="1.8710103455866101E-2"/>
    <n v="1.6249451032059901E-2"/>
    <n v="4.2577157017346295E-2"/>
    <n v="1.5246243281781299E-2"/>
    <n v="-1.7305446438050601E-2"/>
    <n v="6.1467889908256801E-2"/>
    <n v="6.6236608685635204E-2"/>
    <n v="100.82"/>
    <n v="83.14"/>
    <n v="1433049"/>
    <n v="1664978"/>
    <x v="3"/>
    <x v="14"/>
    <s v="Electric Utilities"/>
    <n v="92.56"/>
  </r>
  <r>
    <s v="TMUS.OQ"/>
    <x v="325"/>
    <n v="236547892808.51999"/>
    <n v="2.4529922687792399E-2"/>
    <n v="6.3509362924799403E-2"/>
    <n v="0.12598342599391599"/>
    <n v="5.1265321340366004E-4"/>
    <n v="-0.142343494067356"/>
    <n v="5.7328605200945598E-2"/>
    <n v="-0.15904105296145399"/>
    <n v="276.49"/>
    <n v="181.43"/>
    <n v="3090353"/>
    <n v="2101422"/>
    <x v="4"/>
    <x v="62"/>
    <s v="Wireless Telecommunication Services"/>
    <n v="214.68"/>
  </r>
  <r>
    <s v="GEV.N"/>
    <x v="326"/>
    <n v="220086979123.84"/>
    <n v="-8.6320978061602601E-3"/>
    <n v="0.107154963187938"/>
    <n v="0.27144480949192601"/>
    <n v="0.46292348209326906"/>
    <n v="0.30593183744622299"/>
    <n v="0.24938415165934799"/>
    <n v="1.2090085215744599"/>
    <n v="845.68"/>
    <n v="252.5"/>
    <n v="704529"/>
    <n v="639935"/>
    <x v="1"/>
    <x v="3"/>
    <s v="Heavy Electrical Equipment"/>
    <n v="816.56"/>
  </r>
  <r>
    <s v="DG.N"/>
    <x v="327"/>
    <n v="32700859475.759998"/>
    <n v="9.5134547431368101E-3"/>
    <n v="2.5258799171842702E-2"/>
    <n v="-2.0892374612798997E-2"/>
    <n v="0.42585660811978099"/>
    <n v="0.29520488230165598"/>
    <n v="0.11892746855464299"/>
    <n v="1.01273540170709"/>
    <n v="154.63"/>
    <n v="70.010000000000005"/>
    <n v="711995"/>
    <n v="911278"/>
    <x v="7"/>
    <x v="46"/>
    <s v="Consumer Staples Merchandise Retail"/>
    <n v="148.56"/>
  </r>
  <r>
    <s v="WAT.N"/>
    <x v="328"/>
    <n v="31367836099.529999"/>
    <n v="-2.84629404617254E-2"/>
    <n v="-0.151396959325002"/>
    <n v="-0.18946248004257601"/>
    <n v="-0.156788821513314"/>
    <n v="8.9636140637775891E-2"/>
    <n v="-0.157965405576179"/>
    <n v="-0.16255138645230599"/>
    <n v="414.12"/>
    <n v="275.23"/>
    <n v="412262"/>
    <n v="204224"/>
    <x v="2"/>
    <x v="23"/>
    <s v="Life Sciences Tools &amp; Services"/>
    <n v="319.83"/>
  </r>
  <r>
    <s v="NKE.N"/>
    <x v="329"/>
    <n v="90451425862.199997"/>
    <n v="-2.00481154771451E-2"/>
    <n v="-2.55183413078151E-2"/>
    <n v="-5.4033132063786994E-2"/>
    <n v="-7.4663031955171905E-2"/>
    <n v="-0.20015708862416498"/>
    <n v="-4.09668811803484E-2"/>
    <n v="-0.15444229172432899"/>
    <n v="82.435000000000002"/>
    <n v="52.28"/>
    <n v="2793550"/>
    <n v="3358283"/>
    <x v="6"/>
    <x v="36"/>
    <s v="Footwear"/>
    <n v="61.1"/>
  </r>
  <r>
    <s v="FDX.N"/>
    <x v="330"/>
    <n v="86868475599.360001"/>
    <n v="6.2642989432399902E-3"/>
    <n v="1.5111550719859399E-2"/>
    <n v="0.179780303997956"/>
    <n v="0.38198548664621801"/>
    <n v="0.59890942138745795"/>
    <n v="0.279027902790279"/>
    <n v="0.406662859318485"/>
    <n v="380.41"/>
    <n v="194.34"/>
    <n v="582204"/>
    <n v="504587"/>
    <x v="1"/>
    <x v="59"/>
    <s v="Air Freight &amp; Logistics"/>
    <n v="369.46"/>
  </r>
  <r>
    <s v="TRMB.OQ"/>
    <x v="331"/>
    <n v="15705162701.620001"/>
    <n v="1.3511438661139501E-2"/>
    <n v="3.17286652078776E-2"/>
    <n v="-0.15985745195367199"/>
    <n v="-0.142949883147234"/>
    <n v="-0.21106728815585002"/>
    <n v="-0.15749840459476699"/>
    <n v="-9.9331423113658099E-2"/>
    <n v="87.5"/>
    <n v="52.92"/>
    <n v="1018117"/>
    <n v="668360"/>
    <x v="0"/>
    <x v="1"/>
    <s v="Application Software"/>
    <n v="66.010000000000005"/>
  </r>
  <r>
    <s v="VTRS.OQ"/>
    <x v="332"/>
    <n v="18186446278.880001"/>
    <n v="-2.1078735275883397E-2"/>
    <n v="0.10111576011157601"/>
    <n v="0.22975077881619899"/>
    <n v="0.44729605866177802"/>
    <n v="0.47708138447146903"/>
    <n v="0.26827309236947799"/>
    <n v="0.48962264150943396"/>
    <n v="16.295000000000002"/>
    <n v="6.86"/>
    <n v="4218871"/>
    <n v="3104746"/>
    <x v="2"/>
    <x v="50"/>
    <s v="Pharmaceuticals"/>
    <n v="15.79"/>
  </r>
  <r>
    <s v="ALLE.N"/>
    <x v="333"/>
    <n v="15330894024.6"/>
    <n v="-6.6335916160320495E-3"/>
    <n v="1.3478928510493E-2"/>
    <n v="8.9974922013578595E-2"/>
    <n v="8.3150984682713189E-2"/>
    <n v="5.7253040640759201E-2"/>
    <n v="0.11920612988318"/>
    <n v="0.35513307984790898"/>
    <n v="182.89"/>
    <n v="116.6"/>
    <n v="250021"/>
    <n v="268659"/>
    <x v="1"/>
    <x v="27"/>
    <s v="Building Products"/>
    <n v="178.2"/>
  </r>
  <r>
    <s v="BKR.OQ"/>
    <x v="334"/>
    <n v="60667839348.900002"/>
    <n v="2.28571428571422E-3"/>
    <n v="7.0258019525802004E-2"/>
    <n v="0.180576923076923"/>
    <n v="0.29214902125868197"/>
    <n v="0.41942196531791898"/>
    <n v="0.34804567413263099"/>
    <n v="0.322775263951735"/>
    <n v="62.26"/>
    <n v="33.630000000000003"/>
    <n v="3896080"/>
    <n v="3518357"/>
    <x v="9"/>
    <x v="49"/>
    <s v="Oil &amp; Gas Equipment &amp; Services"/>
    <n v="61.39"/>
  </r>
  <r>
    <s v="CDW.OQ"/>
    <x v="335"/>
    <n v="16512461897.799999"/>
    <n v="-6.0309698451507805E-2"/>
    <n v="-9.9026781274419301E-2"/>
    <n v="-4.1272960919192601E-2"/>
    <n v="-0.13574105621805799"/>
    <n v="-0.236377867421278"/>
    <n v="-6.8795888399412503E-2"/>
    <n v="-0.32872869694082801"/>
    <n v="194.95"/>
    <n v="120.58499999999999"/>
    <n v="779733"/>
    <n v="630630"/>
    <x v="0"/>
    <x v="2"/>
    <s v="Technology Distributors"/>
    <n v="126.83"/>
  </r>
  <r>
    <s v="RF.N"/>
    <x v="336"/>
    <n v="25849040000"/>
    <n v="-3.78029079159935E-2"/>
    <n v="-2.3606557377049201E-2"/>
    <n v="4.4179523141655103E-2"/>
    <n v="0.19310897435897398"/>
    <n v="0.143186180422265"/>
    <n v="9.8892988929889292E-2"/>
    <n v="0.241350562734473"/>
    <n v="31.53"/>
    <n v="17.739999999999998"/>
    <n v="3970446"/>
    <n v="3477522"/>
    <x v="8"/>
    <x v="21"/>
    <s v="Regional Banks"/>
    <n v="29.78"/>
  </r>
  <r>
    <s v="SBAC.OQ"/>
    <x v="337"/>
    <n v="21233725124.43"/>
    <n v="4.3621700879765204E-2"/>
    <n v="0.104038557420641"/>
    <n v="3.8022813688212802E-2"/>
    <n v="2.7532869296210502E-2"/>
    <n v="-8.1231847309944302E-2"/>
    <n v="3.0295197228971601E-2"/>
    <n v="-4.4768250011982903E-2"/>
    <n v="245.13"/>
    <n v="177.66"/>
    <n v="374337"/>
    <n v="304584"/>
    <x v="5"/>
    <x v="44"/>
    <s v="Telecom Tower REITs"/>
    <n v="199.29"/>
  </r>
  <r>
    <s v="IR.N"/>
    <x v="338"/>
    <n v="37223350312.949997"/>
    <n v="-2.62532299741602E-2"/>
    <n v="-1.86458333333334E-2"/>
    <n v="7.8905176362803503E-2"/>
    <n v="0.23635170603674499"/>
    <n v="0.17468827930174499"/>
    <n v="0.18921989396617001"/>
    <n v="3.1308155446086602E-2"/>
    <n v="100"/>
    <n v="65.635000000000005"/>
    <n v="1397307"/>
    <n v="845037"/>
    <x v="1"/>
    <x v="35"/>
    <s v="Industrial Machinery &amp; Supplies &amp; Components"/>
    <n v="94.21"/>
  </r>
  <r>
    <s v="TKO.N"/>
    <x v="339"/>
    <n v="39014244590.230003"/>
    <n v="-4.9386823842570503E-2"/>
    <n v="-3.9248654880860802E-2"/>
    <n v="-4.2560321715817598E-2"/>
    <n v="9.4995619798510914E-2"/>
    <n v="4.7068062827225095E-2"/>
    <n v="-4.3110047846889897E-2"/>
    <n v="0.13218976449275399"/>
    <n v="218.11"/>
    <n v="133.43"/>
    <n v="261485"/>
    <n v="299901"/>
    <x v="4"/>
    <x v="15"/>
    <s v="Movies &amp; Entertainment"/>
    <n v="199.99"/>
  </r>
  <r>
    <s v="SNA.N"/>
    <x v="340"/>
    <n v="19687460702.349998"/>
    <n v="-1.07923068882617E-2"/>
    <n v="2.0900755124056102E-2"/>
    <n v="4.1546292474893498E-2"/>
    <n v="0.126033672437385"/>
    <n v="0.16577358955407701"/>
    <n v="9.8520023215322008E-2"/>
    <n v="0.13037116665173601"/>
    <n v="390"/>
    <n v="290.08999999999997"/>
    <n v="146738"/>
    <n v="103074"/>
    <x v="1"/>
    <x v="35"/>
    <s v="Industrial Machinery &amp; Supplies &amp; Components"/>
    <n v="378.55"/>
  </r>
  <r>
    <s v="PANW.OQ"/>
    <x v="341"/>
    <n v="131562614717.73"/>
    <n v="-1.5063520871143401E-2"/>
    <n v="5.1948051948052E-2"/>
    <n v="-0.13274383423001099"/>
    <n v="-0.20491282902769001"/>
    <n v="-6.1884183232497898E-2"/>
    <n v="-0.116123778501629"/>
    <n v="-0.17241905149189202"/>
    <n v="223.49"/>
    <n v="144.16999999999999"/>
    <n v="6296687"/>
    <n v="2825673"/>
    <x v="0"/>
    <x v="1"/>
    <s v="Systems Software"/>
    <n v="162.81"/>
  </r>
  <r>
    <s v="CRH.N"/>
    <x v="342"/>
    <n v="82087094571.300003"/>
    <n v="-3.8957991081905702E-2"/>
    <n v="8.8691796008868399E-3"/>
    <n v="2.3661879895560101E-3"/>
    <n v="0.10516372795969801"/>
    <n v="9.9328859060402688E-2"/>
    <n v="-1.5625E-2"/>
    <n v="0.17875647668393799"/>
    <n v="131.53"/>
    <n v="76.75"/>
    <n v="1253509"/>
    <n v="2652624"/>
    <x v="10"/>
    <x v="54"/>
    <s v="Construction Materials"/>
    <n v="122.85"/>
  </r>
  <r>
    <s v="SWK.N"/>
    <x v="343"/>
    <n v="13888534721.879999"/>
    <n v="-9.4996133878272309E-3"/>
    <n v="4.7913988547388299E-2"/>
    <n v="6.2440758293838904E-2"/>
    <n v="0.33041543026706199"/>
    <n v="0.204918032786885"/>
    <n v="0.20718901453958"/>
    <n v="5.1230949589683404E-2"/>
    <n v="93.09"/>
    <n v="53.98"/>
    <n v="717643"/>
    <n v="499642"/>
    <x v="1"/>
    <x v="35"/>
    <s v="Industrial Machinery &amp; Supplies &amp; Components"/>
    <n v="89.67"/>
  </r>
  <r>
    <s v="TJX.N"/>
    <x v="344"/>
    <n v="171211816707.10001"/>
    <n v="2.2752902155887197E-2"/>
    <n v="-7.8507078507078498E-3"/>
    <n v="-1.2679303278688501E-2"/>
    <n v="5.31420765027322E-2"/>
    <n v="0.15968409176382101"/>
    <n v="3.7106959182344702E-3"/>
    <n v="0.23928944618599801"/>
    <n v="159.41999999999999"/>
    <n v="112.14"/>
    <n v="1678005"/>
    <n v="1687116"/>
    <x v="6"/>
    <x v="10"/>
    <s v="Apparel Retail"/>
    <n v="154.18"/>
  </r>
  <r>
    <s v="ED.N"/>
    <x v="345"/>
    <n v="40323726125.760002"/>
    <n v="1.6838081368890402E-2"/>
    <n v="2.6178010471204202E-2"/>
    <n v="8.9101189315656096E-2"/>
    <n v="0.106686478454681"/>
    <n v="8.6136496208438607E-2"/>
    <n v="0.124848973016512"/>
    <n v="0.181347150259067"/>
    <n v="114.82"/>
    <n v="94.5"/>
    <n v="648103"/>
    <n v="740120"/>
    <x v="3"/>
    <x v="6"/>
    <s v="Multi-Utilities"/>
    <n v="111.72"/>
  </r>
  <r>
    <s v="MCHP.OQ"/>
    <x v="346"/>
    <n v="42706410345.360001"/>
    <n v="-2.2662538699690402E-2"/>
    <n v="1.1276268580215201E-2"/>
    <n v="6.0040295500335905E-2"/>
    <n v="0.43988323298668097"/>
    <n v="0.195938778602819"/>
    <n v="0.23854362837413701"/>
    <n v="0.46555246053853305"/>
    <n v="83.35"/>
    <n v="34.15"/>
    <n v="4733821"/>
    <n v="3822457"/>
    <x v="0"/>
    <x v="0"/>
    <s v="Semiconductors"/>
    <n v="78.92"/>
  </r>
  <r>
    <s v="REG.OQ"/>
    <x v="347"/>
    <n v="13832878260"/>
    <n v="-1.0984699882306902E-2"/>
    <n v="1.9872813990460302E-3"/>
    <n v="8.2748747315676496E-2"/>
    <n v="8.3213978802635397E-2"/>
    <n v="6.3563493179580807E-2"/>
    <n v="9.5610604085180295E-2"/>
    <n v="1.6395645746539501E-2"/>
    <n v="78.17"/>
    <n v="63.445"/>
    <n v="758546"/>
    <n v="604337"/>
    <x v="5"/>
    <x v="61"/>
    <s v="Retail REITs"/>
    <n v="75.63"/>
  </r>
  <r>
    <s v="CNP.N"/>
    <x v="348"/>
    <n v="27198492253.18"/>
    <n v="1.4859926918392198E-2"/>
    <n v="3.5803083043262102E-2"/>
    <n v="5.9781226151106398E-2"/>
    <n v="5.25517938352702E-2"/>
    <n v="8.3766909469302805E-2"/>
    <n v="8.6593635889410409E-2"/>
    <n v="0.27869858809085302"/>
    <n v="42.1"/>
    <n v="32.630000000000003"/>
    <n v="1825557"/>
    <n v="1584872"/>
    <x v="3"/>
    <x v="6"/>
    <s v="Multi-Utilities"/>
    <n v="41.66"/>
  </r>
  <r>
    <s v="COIN.OQ"/>
    <x v="349"/>
    <n v="38045992759.260002"/>
    <n v="-7.9046997389033896E-2"/>
    <n v="-3.4423761292088705E-2"/>
    <n v="-0.41035606820461401"/>
    <n v="-0.50169527442254702"/>
    <n v="-0.56572993936409199"/>
    <n v="-0.376094454762536"/>
    <n v="-0.48675882138959603"/>
    <n v="444.59"/>
    <n v="139.36000000000001"/>
    <n v="4302920"/>
    <n v="2691724"/>
    <x v="8"/>
    <x v="37"/>
    <s v="Financial Exchanges &amp; Data"/>
    <n v="141.09"/>
  </r>
  <r>
    <s v="PAYX.OQ"/>
    <x v="350"/>
    <n v="33193720101.5"/>
    <n v="-2.4989455925769701E-2"/>
    <n v="-5.8062544565549601E-2"/>
    <n v="-0.16324314541670401"/>
    <n v="-0.17289803220035802"/>
    <n v="-0.32744199578151095"/>
    <n v="-0.17569976822963099"/>
    <n v="-0.37073834637631797"/>
    <n v="161.22"/>
    <n v="91.7"/>
    <n v="1738008"/>
    <n v="1332519"/>
    <x v="1"/>
    <x v="7"/>
    <s v="Human Resource &amp; Employment Services"/>
    <n v="92.47"/>
  </r>
  <r>
    <s v="BFb.N"/>
    <x v="351"/>
    <n v="14235298435.6"/>
    <n v="1.2879788639365898E-2"/>
    <n v="5.8681394546082198E-2"/>
    <n v="0.11852662290299"/>
    <n v="9.3404634581105303E-2"/>
    <n v="1.6235917826375099E-2"/>
    <n v="0.17689946277820401"/>
    <n v="6.5252854812403009E-4"/>
    <n v="38.85"/>
    <n v="25.315000000000001"/>
    <n v="1196476"/>
    <n v="1385337"/>
    <x v="7"/>
    <x v="41"/>
    <s v="Distillers &amp; Vintners"/>
    <n v="30.67"/>
  </r>
  <r>
    <s v="LMT.N"/>
    <x v="352"/>
    <n v="146660047383.20001"/>
    <n v="1.38857960871639E-2"/>
    <n v="4.63738139794478E-2"/>
    <n v="0.10302998840609799"/>
    <n v="0.398332784907316"/>
    <n v="0.45758254824842198"/>
    <n v="0.31790270225566997"/>
    <n v="0.44224721134918604"/>
    <n v="646.49"/>
    <n v="410.11"/>
    <n v="393461"/>
    <n v="394366"/>
    <x v="1"/>
    <x v="24"/>
    <s v="Aerospace &amp; Defense"/>
    <n v="637.42999999999995"/>
  </r>
  <r>
    <s v="TEL.N"/>
    <x v="353"/>
    <n v="66151822505.120003"/>
    <n v="-1.32189442353148E-2"/>
    <n v="8.0262590445157891E-2"/>
    <n v="-6.8121693121693E-2"/>
    <n v="-4.5877772134755405E-2"/>
    <n v="8.9239986471469204E-2"/>
    <n v="-9.0985011647839401E-3"/>
    <n v="0.53894463785924007"/>
    <n v="250.64"/>
    <n v="116.38"/>
    <n v="703008"/>
    <n v="617147"/>
    <x v="0"/>
    <x v="2"/>
    <s v="Electronic Manufacturing Services"/>
    <n v="225.44"/>
  </r>
  <r>
    <s v="J.N"/>
    <x v="354"/>
    <n v="15446591693.76"/>
    <n v="-7.6144984546220901E-2"/>
    <n v="-8.4950949697349093E-2"/>
    <n v="-7.0530035335688995E-2"/>
    <n v="-0.14151436031331602"/>
    <n v="-0.11332838940200901"/>
    <n v="-7.0964819568171099E-3"/>
    <n v="1.94537121294385E-2"/>
    <n v="167.2"/>
    <n v="105.31450719999999"/>
    <n v="413455"/>
    <n v="384796"/>
    <x v="1"/>
    <x v="7"/>
    <s v="Research &amp; Consulting Services"/>
    <n v="131.52000000000001"/>
  </r>
  <r>
    <s v="D.N"/>
    <x v="355"/>
    <n v="55606832598.239998"/>
    <n v="7.2699149265273997E-3"/>
    <n v="4.1586692258477297E-2"/>
    <n v="7.9217765992707995E-2"/>
    <n v="6.9820929850501298E-2"/>
    <n v="6.4400130761686797E-2"/>
    <n v="0.11145246629117599"/>
    <n v="0.16431253352404798"/>
    <n v="66.150000000000006"/>
    <n v="48.07"/>
    <n v="1393841"/>
    <n v="1877326"/>
    <x v="3"/>
    <x v="6"/>
    <s v="Multi-Utilities"/>
    <n v="65.12"/>
  </r>
  <r>
    <s v="AME.N"/>
    <x v="356"/>
    <n v="52645323716.370003"/>
    <n v="-2.8050490883590504E-2"/>
    <n v="-4.7869794159884895E-3"/>
    <n v="6.3575481350571991E-2"/>
    <n v="0.17790368271954701"/>
    <n v="0.23763394306743099"/>
    <n v="0.11387657688373701"/>
    <n v="0.23283018867924501"/>
    <n v="238.78"/>
    <n v="145.41999999999999"/>
    <n v="466478"/>
    <n v="464563"/>
    <x v="1"/>
    <x v="3"/>
    <s v="Electrical Components &amp; Equipment"/>
    <n v="228.69"/>
  </r>
  <r>
    <s v="XYL.N"/>
    <x v="357"/>
    <n v="30717960000"/>
    <n v="-5.2851621045988395E-3"/>
    <n v="-9.4369434070669389E-2"/>
    <n v="-0.129203784269042"/>
    <n v="-0.143749575609425"/>
    <n v="-0.11097010716300099"/>
    <n v="-7.4019679835511901E-2"/>
    <n v="-2.9327996305134399E-2"/>
    <n v="154.22999999999999"/>
    <n v="100.72"/>
    <n v="594470"/>
    <n v="462075"/>
    <x v="1"/>
    <x v="35"/>
    <s v="Industrial Machinery &amp; Supplies &amp; Components"/>
    <n v="126.1"/>
  </r>
  <r>
    <s v="SPG.N"/>
    <x v="358"/>
    <n v="65673638752.410004"/>
    <n v="-1.7148431483287999E-2"/>
    <n v="-2.9554902159586199E-2"/>
    <n v="5.0024683231857797E-2"/>
    <n v="4.2590272860955299E-2"/>
    <n v="0.11173703467100299"/>
    <n v="3.4141861595807801E-2"/>
    <n v="4.1059386556449896E-2"/>
    <n v="201.19"/>
    <n v="136.34"/>
    <n v="724738"/>
    <n v="506607"/>
    <x v="5"/>
    <x v="61"/>
    <s v="Retail REITs"/>
    <n v="191.43"/>
  </r>
  <r>
    <s v="ADP.OQ"/>
    <x v="359"/>
    <n v="84539210665.440002"/>
    <n v="-3.49772487015673E-2"/>
    <n v="-0.102696696440019"/>
    <n v="-0.19308224442736399"/>
    <n v="-0.175366246416087"/>
    <n v="-0.30403076107133403"/>
    <n v="-0.18376550169109401"/>
    <n v="-0.31531061470732102"/>
    <n v="329.84"/>
    <n v="208.62"/>
    <n v="1428702"/>
    <n v="993283"/>
    <x v="1"/>
    <x v="7"/>
    <s v="Human Resource &amp; Employment Services"/>
    <n v="209.96"/>
  </r>
  <r>
    <s v="FICO.N"/>
    <x v="360"/>
    <n v="31731675323.759998"/>
    <n v="-1.88291731154322E-2"/>
    <n v="-1.45136811705245E-2"/>
    <n v="-0.15402956001492499"/>
    <n v="-0.23003332815279101"/>
    <n v="1.4762778983143501E-2"/>
    <n v="-0.20878730879795601"/>
    <n v="-0.24316372545136702"/>
    <n v="2210.9299999999998"/>
    <n v="1281.55"/>
    <n v="86071"/>
    <n v="62438"/>
    <x v="0"/>
    <x v="1"/>
    <s v="Application Software"/>
    <n v="1337.64"/>
  </r>
  <r>
    <s v="EIX.N"/>
    <x v="361"/>
    <n v="26581089828.48"/>
    <n v="3.0122278556516502E-2"/>
    <n v="8.4288180819337602E-2"/>
    <n v="0.122886866059818"/>
    <n v="0.16926201760324999"/>
    <n v="0.23313102463405902"/>
    <n v="0.15094968343885401"/>
    <n v="0.31131359149582399"/>
    <n v="69.62"/>
    <n v="47.74"/>
    <n v="1137570"/>
    <n v="1035621"/>
    <x v="3"/>
    <x v="14"/>
    <s v="Electric Utilities"/>
    <n v="69.08"/>
  </r>
  <r>
    <s v="HLT.N"/>
    <x v="362"/>
    <n v="73870879604.550003"/>
    <n v="-9.1040506874172592E-3"/>
    <n v="4.3566986265871896E-2"/>
    <n v="6.7282846352613793E-2"/>
    <n v="0.19370854792693301"/>
    <n v="0.19172153584375301"/>
    <n v="0.121566579634465"/>
    <n v="0.17816785518376299"/>
    <n v="333.81"/>
    <n v="196.07"/>
    <n v="556814"/>
    <n v="475407"/>
    <x v="6"/>
    <x v="22"/>
    <s v="Hotels, Resorts &amp; Cruise Lines"/>
    <n v="322.17"/>
  </r>
  <r>
    <s v="GM.N"/>
    <x v="363"/>
    <n v="72254150490.289993"/>
    <n v="1.37810072663513E-3"/>
    <n v="-4.0456182472989106E-2"/>
    <n v="-1.2112223458163301E-2"/>
    <n v="0.11183752955904901"/>
    <n v="0.41669620701878801"/>
    <n v="-1.7092966060009599E-2"/>
    <n v="0.67603271126022302"/>
    <n v="87.6"/>
    <n v="41.65"/>
    <n v="2350066"/>
    <n v="2501262"/>
    <x v="6"/>
    <x v="11"/>
    <s v="Automobile Manufacturers"/>
    <n v="79.930000000000007"/>
  </r>
  <r>
    <s v="ABNB.OQ"/>
    <x v="364"/>
    <n v="70312317705.759995"/>
    <n v="-3.0029276453366803E-2"/>
    <n v="-4.3786591902366695E-2"/>
    <n v="-0.12549019607843101"/>
    <n v="-4.3155375856093796E-2"/>
    <n v="-6.9640564826701001E-2"/>
    <n v="-0.145593869731801"/>
    <n v="-0.17477939083404501"/>
    <n v="163.92"/>
    <n v="99.89"/>
    <n v="1967626"/>
    <n v="1664232"/>
    <x v="6"/>
    <x v="22"/>
    <s v="Hotels, Resorts &amp; Cruise Lines"/>
    <n v="115.96"/>
  </r>
  <r>
    <s v="EG.N"/>
    <x v="365"/>
    <n v="13680084000"/>
    <n v="1.11304975633235E-2"/>
    <n v="3.1390960139924505E-2"/>
    <n v="4.64182310637902E-2"/>
    <n v="2.6351949677852801E-2"/>
    <n v="-2.9663028001898403E-3"/>
    <n v="-9.518196552232289E-3"/>
    <n v="1.36920200253332E-2"/>
    <n v="370"/>
    <n v="302.45999999999998"/>
    <n v="152759"/>
    <n v="140204"/>
    <x v="8"/>
    <x v="13"/>
    <s v="Reinsurance"/>
    <n v="336.12"/>
  </r>
  <r>
    <s v="HIG.N"/>
    <x v="366"/>
    <n v="39573162431.879997"/>
    <n v="-9.1536403323488999E-4"/>
    <n v="-2.8812368236123E-3"/>
    <n v="8.4620088671456997E-2"/>
    <n v="6.1415320167564201E-2"/>
    <n v="8.0325871783158101E-2"/>
    <n v="2.9680696661828598E-2"/>
    <n v="0.27598920863309301"/>
    <n v="144.41"/>
    <n v="107.68"/>
    <n v="594870"/>
    <n v="544931"/>
    <x v="8"/>
    <x v="13"/>
    <s v="Property &amp; Casualty Insurance"/>
    <n v="141.88999999999999"/>
  </r>
  <r>
    <s v="ZBH.N"/>
    <x v="367"/>
    <n v="18862920404.900002"/>
    <n v="-4.4974375065368602E-3"/>
    <n v="7.2692437732446699E-2"/>
    <n v="7.24507042253522E-2"/>
    <n v="5.0899856464613299E-2"/>
    <n v="-6.7959263611437407E-2"/>
    <n v="5.8496441281138803E-2"/>
    <n v="-3.8488736235983395E-2"/>
    <n v="114.43"/>
    <n v="84.64"/>
    <n v="652806"/>
    <n v="581806"/>
    <x v="2"/>
    <x v="5"/>
    <s v="Health Care Equipment"/>
    <n v="95.18"/>
  </r>
  <r>
    <s v="ALGN.OQ"/>
    <x v="368"/>
    <n v="13191954080.700001"/>
    <n v="-6.9110424788618202E-2"/>
    <n v="4.6919485252249198E-2"/>
    <n v="7.2257537761707596E-2"/>
    <n v="0.31874910342849"/>
    <n v="0.28681410974244098"/>
    <n v="0.177457572846622"/>
    <n v="-0.104606993279439"/>
    <n v="208.53"/>
    <n v="122"/>
    <n v="604701"/>
    <n v="473267"/>
    <x v="2"/>
    <x v="5"/>
    <s v="Health Care Supplies"/>
    <n v="183.86"/>
  </r>
  <r>
    <s v="NTRS.OQ"/>
    <x v="369"/>
    <n v="26871802980"/>
    <n v="-1.5631399317406102E-2"/>
    <n v="-2.2172497965825801E-2"/>
    <n v="-1.96464989802855E-2"/>
    <n v="0.11868745636490599"/>
    <n v="0.122344151295821"/>
    <n v="5.5787392927739897E-2"/>
    <n v="0.30980926430517702"/>
    <n v="156.96"/>
    <n v="81.62"/>
    <n v="454052"/>
    <n v="396086"/>
    <x v="8"/>
    <x v="37"/>
    <s v="Asset Management &amp; Custody Banks"/>
    <n v="144.21"/>
  </r>
  <r>
    <s v="MTCH.OQ"/>
    <x v="370"/>
    <n v="7063220054.8800001"/>
    <n v="-4.7133757961783297E-2"/>
    <n v="-3.0145867098865499E-2"/>
    <n v="-5.3164556962025294E-2"/>
    <n v="-8.0516287645974099E-2"/>
    <n v="-0.22607346094154199"/>
    <n v="-7.3397336636729496E-2"/>
    <n v="-0.12"/>
    <n v="39.119999999999997"/>
    <n v="26.405000000000001"/>
    <n v="2642466"/>
    <n v="1606667"/>
    <x v="4"/>
    <x v="8"/>
    <s v="Interactive Media &amp; Services"/>
    <n v="29.92"/>
  </r>
  <r>
    <s v="SHW.N"/>
    <x v="371"/>
    <n v="92365122943.800003"/>
    <n v="1.53418535575116E-2"/>
    <n v="3.2018612896077998E-2"/>
    <n v="4.6247156937073701E-2"/>
    <n v="9.963404556722949E-2"/>
    <n v="1.9230243181880501E-2"/>
    <n v="0.14989352837700198"/>
    <n v="4.8101265822784803E-2"/>
    <n v="379.54"/>
    <n v="308.83999999999997"/>
    <n v="613262"/>
    <n v="555227"/>
    <x v="10"/>
    <x v="28"/>
    <s v="Specialty Chemicals"/>
    <n v="372.6"/>
  </r>
  <r>
    <s v="GE.N"/>
    <x v="372"/>
    <n v="328163291058.67999"/>
    <n v="-2.67746151149084E-3"/>
    <n v="2.1281457061722801E-2"/>
    <n v="-2.2035381634056401E-2"/>
    <n v="2.8668178978860301E-2"/>
    <n v="0.16014089729328901"/>
    <n v="1.57776839918191E-2"/>
    <n v="0.49251097118870496"/>
    <n v="332.79"/>
    <n v="159.47"/>
    <n v="1397080"/>
    <n v="1464825"/>
    <x v="1"/>
    <x v="24"/>
    <s v="Aerospace &amp; Defense"/>
    <n v="312.89"/>
  </r>
  <r>
    <s v="MSI.N"/>
    <x v="373"/>
    <n v="75522698293.119995"/>
    <n v="7.672215230451411E-2"/>
    <n v="8.6995085700587393E-2"/>
    <n v="0.14957915018760801"/>
    <n v="0.182742970420992"/>
    <n v="-1.7698923333550099E-2"/>
    <n v="0.18292810184702099"/>
    <n v="-2.8828442921396399E-2"/>
    <n v="492.22"/>
    <n v="359.36"/>
    <n v="358552"/>
    <n v="386822"/>
    <x v="0"/>
    <x v="4"/>
    <s v="Communications Equipment"/>
    <n v="453.44"/>
  </r>
  <r>
    <s v="KVUE.N"/>
    <x v="374"/>
    <n v="35542016126.050003"/>
    <n v="5.3937432578222001E-4"/>
    <n v="2.6563364692861101E-2"/>
    <n v="7.4739281575898001E-2"/>
    <n v="0.106141920095409"/>
    <n v="-0.119183285849952"/>
    <n v="7.5362318840579701E-2"/>
    <n v="-0.11498091603053399"/>
    <n v="25.16"/>
    <n v="14.02"/>
    <n v="7508030"/>
    <n v="7253423"/>
    <x v="7"/>
    <x v="53"/>
    <s v="Personal Care Products"/>
    <n v="18.55"/>
  </r>
  <r>
    <s v="TMO.N"/>
    <x v="375"/>
    <n v="191543482639.38"/>
    <n v="-3.2911584498359098E-2"/>
    <n v="-5.9997049929935799E-2"/>
    <n v="-0.18383094532938501"/>
    <n v="-0.12119697309223801"/>
    <n v="5.1088570014843994E-2"/>
    <n v="-0.12016567434636301"/>
    <n v="-5.2379182156133804E-2"/>
    <n v="643.79999999999995"/>
    <n v="385.54"/>
    <n v="604308"/>
    <n v="496543"/>
    <x v="2"/>
    <x v="23"/>
    <s v="Life Sciences Tools &amp; Services"/>
    <n v="509.82"/>
  </r>
  <r>
    <s v="DDOG.OQ"/>
    <x v="376"/>
    <n v="44230101571.370003"/>
    <n v="-9.4243304798554695E-3"/>
    <n v="0.18176707579874399"/>
    <n v="4.3604170114181599E-2"/>
    <n v="-0.32177232887024798"/>
    <n v="1.2929649855445001E-2"/>
    <n v="-7.25053312743585E-2"/>
    <n v="-0.14828820311972499"/>
    <n v="201.69"/>
    <n v="81.7"/>
    <n v="2582291"/>
    <n v="1687313"/>
    <x v="0"/>
    <x v="1"/>
    <s v="Application Software"/>
    <n v="126.13"/>
  </r>
  <r>
    <s v="FOXA.OQ"/>
    <x v="221"/>
    <n v="22872601482.66"/>
    <n v="-7.6583210603829097E-2"/>
    <n v="-0.14396237864077699"/>
    <n v="-0.222191592005513"/>
    <n v="-0.13768337408313"/>
    <n v="-5.7772583068959805E-2"/>
    <n v="-0.227726837279321"/>
    <n v="3.1627056672760598E-2"/>
    <n v="76.38"/>
    <n v="46.42"/>
    <n v="2050449"/>
    <n v="1494172"/>
    <x v="4"/>
    <x v="30"/>
    <s v="Broadcasting"/>
    <n v="56.43"/>
  </r>
  <r>
    <s v="WDAY.OQ"/>
    <x v="377"/>
    <n v="37882520000"/>
    <n v="-3.5281909373919801E-3"/>
    <n v="-9.2718568909045104E-2"/>
    <n v="-0.25259443752594402"/>
    <n v="-0.35549689024117398"/>
    <n v="-0.35093727469358299"/>
    <n v="-0.329360275630878"/>
    <n v="-0.44153225806451601"/>
    <n v="281"/>
    <n v="140.60499999999999"/>
    <n v="1787279"/>
    <n v="1202009"/>
    <x v="0"/>
    <x v="1"/>
    <s v="Application Software"/>
    <n v="144.04"/>
  </r>
  <r>
    <s v="MCK.N"/>
    <x v="378"/>
    <n v="112198509696"/>
    <n v="-3.9016355605912899E-2"/>
    <n v="-4.3641678847358499E-2"/>
    <n v="8.5140914314145999E-2"/>
    <n v="8.2435242957080698E-2"/>
    <n v="0.35941349321777305"/>
    <n v="0.11667824793670499"/>
    <n v="0.53949579831932803"/>
    <n v="971.93"/>
    <n v="586.53"/>
    <n v="244079"/>
    <n v="196355"/>
    <x v="2"/>
    <x v="25"/>
    <s v="Health Care Distributors"/>
    <n v="916"/>
  </r>
  <r>
    <s v="BMY.N"/>
    <x v="379"/>
    <n v="121903315981.3"/>
    <n v="-1.1680293675955201E-3"/>
    <n v="5.7123655913977603E-3"/>
    <n v="5.7223595902508001E-2"/>
    <n v="0.23092741106313"/>
    <n v="0.25203932231750698"/>
    <n v="0.10975157582499101"/>
    <n v="6.6073018699911001E-2"/>
    <n v="63.33"/>
    <n v="42.52"/>
    <n v="3861468"/>
    <n v="3810603"/>
    <x v="2"/>
    <x v="50"/>
    <s v="Pharmaceuticals"/>
    <n v="59.86"/>
  </r>
  <r>
    <s v="CEG.OQ"/>
    <x v="380"/>
    <n v="86229536889.600006"/>
    <n v="-2.6368069351635497E-3"/>
    <n v="0.117623249413098"/>
    <n v="-0.19073856975380998"/>
    <n v="-0.17757788765115901"/>
    <n v="-0.153551393274271"/>
    <n v="-0.218388201658788"/>
    <n v="-0.12007648183556401"/>
    <n v="412.58"/>
    <n v="161.52000000000001"/>
    <n v="1420609"/>
    <n v="1045034"/>
    <x v="3"/>
    <x v="14"/>
    <s v="Electric Utilities"/>
    <n v="276.12"/>
  </r>
  <r>
    <s v="CHTR.OQ"/>
    <x v="381"/>
    <n v="30148439424"/>
    <n v="-1.24030364624382E-2"/>
    <n v="6.5091933968594903E-2"/>
    <n v="0.22336981655618898"/>
    <n v="0.16250000000000001"/>
    <n v="-9.5440729483282596E-2"/>
    <n v="0.140502994011976"/>
    <n v="-0.32851985559566799"/>
    <n v="436.56"/>
    <n v="180.88"/>
    <n v="906334"/>
    <n v="704164"/>
    <x v="4"/>
    <x v="30"/>
    <s v="Cable &amp; Satellite"/>
    <n v="238.08"/>
  </r>
  <r>
    <s v="CL.N"/>
    <x v="382"/>
    <n v="77519265472.139999"/>
    <n v="9.0231874934425509E-3"/>
    <n v="1.3596121416526099E-2"/>
    <n v="0.140265591652834"/>
    <n v="0.220586368828531"/>
    <n v="0.13608978145304199"/>
    <n v="0.21703366236395902"/>
    <n v="0.108843537414966"/>
    <n v="100.18"/>
    <n v="74.55"/>
    <n v="2029072"/>
    <n v="1787440"/>
    <x v="7"/>
    <x v="40"/>
    <s v="Household Products"/>
    <n v="96.17"/>
  </r>
  <r>
    <s v="MRK.N"/>
    <x v="383"/>
    <n v="295956367192.64001"/>
    <n v="-5.8670689799689005E-4"/>
    <n v="-4.2588726513570502E-3"/>
    <n v="7.4524646300802008E-2"/>
    <n v="0.28311632411492499"/>
    <n v="0.44079265345577601"/>
    <n v="0.13281398441953202"/>
    <n v="0.391852457102836"/>
    <n v="122.65"/>
    <n v="73.319999999999993"/>
    <n v="3686637"/>
    <n v="3709505"/>
    <x v="2"/>
    <x v="50"/>
    <s v="Pharmaceuticals"/>
    <n v="119.24"/>
  </r>
  <r>
    <s v="CPRT.OQ"/>
    <x v="384"/>
    <n v="35545609356.480003"/>
    <n v="-7.0615034168564905E-2"/>
    <n v="-7.9237713139418298E-2"/>
    <n v="-0.109818181818182"/>
    <n v="-0.117731859682845"/>
    <n v="-0.216389244558259"/>
    <n v="-6.2068965517241399E-2"/>
    <n v="-0.377838021009827"/>
    <n v="63.85"/>
    <n v="36.520000000000003"/>
    <n v="3159824"/>
    <n v="3119467"/>
    <x v="1"/>
    <x v="18"/>
    <s v="Diversified Support Services"/>
    <n v="36.72"/>
  </r>
  <r>
    <s v="MA.N"/>
    <x v="385"/>
    <n v="470395321560.06"/>
    <n v="-1.8606035798012902E-2"/>
    <n v="-4.4266067513453598E-2"/>
    <n v="-2.7992260204551599E-2"/>
    <n v="-5.05966844862034E-2"/>
    <n v="-9.6443744004385296E-2"/>
    <n v="-7.6058015695067191E-2"/>
    <n v="-6.5781083953241198E-2"/>
    <n v="601.5"/>
    <n v="466.75"/>
    <n v="1011798"/>
    <n v="992395"/>
    <x v="8"/>
    <x v="29"/>
    <s v="Transaction &amp; Payment Processing Services"/>
    <n v="527.46"/>
  </r>
  <r>
    <s v="UDR.N"/>
    <x v="386"/>
    <n v="12614643749.4"/>
    <n v="-4.0231330148353103E-2"/>
    <n v="2.8009695663883602E-2"/>
    <n v="2.9395900755124101E-2"/>
    <n v="0.105735805330243"/>
    <n v="2.6267402153927798E-3"/>
    <n v="4.0621592148309703E-2"/>
    <n v="-0.10293772032902501"/>
    <n v="46.47"/>
    <n v="32.96"/>
    <n v="1734865"/>
    <n v="1218275"/>
    <x v="5"/>
    <x v="9"/>
    <s v="Multi-Family Residential REITs"/>
    <n v="38.17"/>
  </r>
  <r>
    <s v="AAPL.OQ"/>
    <x v="387"/>
    <n v="3848138456190"/>
    <n v="-4.9981851179673201E-2"/>
    <n v="-5.1393570367148804E-2"/>
    <n v="1.36323147825415E-2"/>
    <n v="-4.1106429749038199E-2"/>
    <n v="0.124366354497809"/>
    <n v="-3.7261825939821996E-2"/>
    <n v="0.10495208342128601"/>
    <n v="288.60000000000002"/>
    <n v="169.22"/>
    <n v="21448518"/>
    <n v="18251237"/>
    <x v="0"/>
    <x v="43"/>
    <s v="Technology Hardware, Storage &amp; Peripherals"/>
    <n v="261.73"/>
  </r>
  <r>
    <s v="FSLR.OQ"/>
    <x v="388"/>
    <n v="23656079683.450001"/>
    <n v="-3.2010187055414099E-2"/>
    <n v="-5.9353131933777198E-2"/>
    <n v="-9.5181415202758093E-2"/>
    <n v="-0.14084726606648698"/>
    <n v="0.22438211607886699"/>
    <n v="-0.15610764460437199"/>
    <n v="0.38988714456843804"/>
    <n v="285.99"/>
    <n v="116.59"/>
    <n v="709961"/>
    <n v="651650"/>
    <x v="0"/>
    <x v="0"/>
    <s v="Semiconductors"/>
    <n v="220.45"/>
  </r>
  <r>
    <s v="USB.N"/>
    <x v="389"/>
    <n v="89925650000"/>
    <n v="-1.9165535956580798E-2"/>
    <n v="-2.1654542378616203E-2"/>
    <n v="7.1918443002780205E-2"/>
    <n v="0.22236313675755701"/>
    <n v="0.23489216314328398"/>
    <n v="8.3770614692653608E-2"/>
    <n v="0.21773004843124902"/>
    <n v="61.19"/>
    <n v="35.18"/>
    <n v="3764260"/>
    <n v="3226560"/>
    <x v="8"/>
    <x v="21"/>
    <s v="Diversified Banks"/>
    <n v="57.83"/>
  </r>
  <r>
    <s v="CI.N"/>
    <x v="390"/>
    <n v="75774881040"/>
    <n v="-2.4157703660977799E-2"/>
    <n v="1.08248690823465E-2"/>
    <n v="3.4791681657911903E-2"/>
    <n v="6.17224703754293E-2"/>
    <n v="-9.4368865162734999E-3"/>
    <n v="4.49805617120227E-2"/>
    <n v="-1.7356247224025401E-2"/>
    <n v="350"/>
    <n v="239.51"/>
    <n v="566487"/>
    <n v="454619"/>
    <x v="2"/>
    <x v="25"/>
    <s v="Health Care  Services"/>
    <n v="287.61"/>
  </r>
  <r>
    <s v="HII.N"/>
    <x v="391"/>
    <n v="15962355770.879999"/>
    <n v="3.5803412274000503E-2"/>
    <n v="0.101196599707618"/>
    <n v="-2.8887933915867001E-2"/>
    <n v="0.30092429718233299"/>
    <n v="0.52082554400658099"/>
    <n v="0.196106683918017"/>
    <n v="1.4879809162639901"/>
    <n v="435.34"/>
    <n v="159.55000000000001"/>
    <n v="178782"/>
    <n v="145028"/>
    <x v="1"/>
    <x v="24"/>
    <s v="Aerospace &amp; Defense"/>
    <n v="406.76"/>
  </r>
  <r>
    <s v="TTWO.OQ"/>
    <x v="392"/>
    <n v="35249999804.160004"/>
    <n v="-6.6359311393398193E-2"/>
    <n v="-1.49037466363071E-2"/>
    <n v="-0.220921666530245"/>
    <n v="-0.19865291517575201"/>
    <n v="-0.18356493395093501"/>
    <n v="-0.25649337968206803"/>
    <n v="-8.9970360455110393E-2"/>
    <n v="264.75"/>
    <n v="188.92"/>
    <n v="1626038"/>
    <n v="720591"/>
    <x v="4"/>
    <x v="15"/>
    <s v="Interactive Home Entertainment"/>
    <n v="190.36"/>
  </r>
  <r>
    <s v="AON.N"/>
    <x v="393"/>
    <n v="67458105000"/>
    <n v="1.45820563280317E-2"/>
    <n v="-8.4080848089468793E-2"/>
    <n v="-8.8011831574063212E-2"/>
    <n v="-0.103863908360403"/>
    <n v="-0.14155861880715201"/>
    <n v="-0.10879052369077299"/>
    <n v="-0.18681801727258598"/>
    <n v="412.87"/>
    <n v="305"/>
    <n v="473252"/>
    <n v="342143"/>
    <x v="8"/>
    <x v="13"/>
    <s v="Insurance Brokers"/>
    <n v="314.49"/>
  </r>
  <r>
    <s v="ITW.N"/>
    <x v="394"/>
    <n v="86597751000"/>
    <n v="1.4761633173414601E-3"/>
    <n v="3.5450414513163803E-2"/>
    <n v="0.13982969949215301"/>
    <n v="0.216967670920135"/>
    <n v="0.137224275210484"/>
    <n v="0.21197726349979701"/>
    <n v="0.16582698691661801"/>
    <n v="303.06"/>
    <n v="214.69"/>
    <n v="544637"/>
    <n v="414613"/>
    <x v="1"/>
    <x v="35"/>
    <s v="Industrial Machinery &amp; Supplies &amp; Components"/>
    <n v="298.51"/>
  </r>
  <r>
    <s v="WEC.N"/>
    <x v="395"/>
    <n v="37112377011.57"/>
    <n v="7.9554494828957302E-3"/>
    <n v="1.8670716455243999E-2"/>
    <n v="5.4271449704142098E-2"/>
    <n v="2.0494003937712599E-2"/>
    <n v="5.4563950799963096E-2"/>
    <n v="8.1263038118718003E-2"/>
    <n v="0.11324807185394899"/>
    <n v="118.17"/>
    <n v="100.61"/>
    <n v="918738"/>
    <n v="749022"/>
    <x v="3"/>
    <x v="6"/>
    <s v="Multi-Utilities"/>
    <n v="114.03"/>
  </r>
  <r>
    <s v="TROW.OQ"/>
    <x v="396"/>
    <n v="20364776000"/>
    <n v="-6.7171340228170395E-3"/>
    <n v="1.23886111714844E-2"/>
    <n v="-0.13194185613119599"/>
    <n v="-0.10181257231006599"/>
    <n v="-0.14579130753713598"/>
    <n v="-9.0056651689783204E-2"/>
    <n v="-0.128694350916573"/>
    <n v="118.06"/>
    <n v="77.87"/>
    <n v="1231059"/>
    <n v="786216"/>
    <x v="8"/>
    <x v="37"/>
    <s v="Asset Management &amp; Custody Banks"/>
    <n v="93.16"/>
  </r>
  <r>
    <s v="HST.OQ"/>
    <x v="397"/>
    <n v="13437452458.74"/>
    <n v="-2.1042084168336798E-2"/>
    <n v="2.8421052631578899E-2"/>
    <n v="5.7931781266919301E-2"/>
    <n v="0.12131887290079099"/>
    <n v="0.23288939905299799"/>
    <n v="0.10208685843203601"/>
    <n v="0.20794436522789098"/>
    <n v="20.32"/>
    <n v="12.119783780000001"/>
    <n v="3220812"/>
    <n v="2712843"/>
    <x v="5"/>
    <x v="63"/>
    <s v="Hotel &amp; Resort REITs"/>
    <n v="19.54"/>
  </r>
  <r>
    <s v="PGR.N"/>
    <x v="398"/>
    <n v="120414245000"/>
    <n v="-1.40135336180833E-2"/>
    <n v="-1.0165735209096201E-2"/>
    <n v="9.4830974842765609E-3"/>
    <n v="-7.9318843827022298E-2"/>
    <n v="-0.18131101813110198"/>
    <n v="-9.7795538380467312E-2"/>
    <n v="-0.19992990381245399"/>
    <n v="292.99"/>
    <n v="198"/>
    <n v="1058276"/>
    <n v="1019195"/>
    <x v="8"/>
    <x v="13"/>
    <s v="Property &amp; Casualty Insurance"/>
    <n v="205.45"/>
  </r>
  <r>
    <s v="FRT.N"/>
    <x v="399"/>
    <n v="9036785747.25"/>
    <n v="-2.0570359981299701E-2"/>
    <n v="-9.5374344301380008E-4"/>
    <n v="2.8978388998035301E-2"/>
    <n v="7.2928403154768104E-2"/>
    <n v="0.11757174863971001"/>
    <n v="3.9186507936507901E-2"/>
    <n v="-5.2464947987336003E-2"/>
    <n v="111.82"/>
    <n v="81"/>
    <n v="386345"/>
    <n v="246950"/>
    <x v="5"/>
    <x v="61"/>
    <s v="Retail REITs"/>
    <n v="104.75"/>
  </r>
  <r>
    <s v="AES.N"/>
    <x v="400"/>
    <n v="11536359292.799999"/>
    <n v="-1.45985401459855E-2"/>
    <n v="3.9127645926876099E-2"/>
    <n v="0.121883656509695"/>
    <n v="0.18507681053401601"/>
    <n v="0.25193199381761999"/>
    <n v="0.129707112970711"/>
    <n v="0.60555004955401404"/>
    <n v="16.78"/>
    <n v="9.4600000000000009"/>
    <n v="2861238"/>
    <n v="2258900"/>
    <x v="3"/>
    <x v="38"/>
    <s v="Independent Power Producers &amp; Energy Traders"/>
    <n v="16.2"/>
  </r>
  <r>
    <s v="FAST.OQ"/>
    <x v="401"/>
    <n v="52288081223.400002"/>
    <n v="-3.14759676733306E-2"/>
    <n v="-3.7819564758081597E-2"/>
    <n v="4.6175051688490704E-2"/>
    <n v="0.11754601226993901"/>
    <n v="-6.4695009242144094E-2"/>
    <n v="0.13481186145028601"/>
    <n v="0.23615635179153099"/>
    <n v="50.63"/>
    <n v="35.305"/>
    <n v="4001244"/>
    <n v="3359803"/>
    <x v="1"/>
    <x v="58"/>
    <s v="Trading Companies &amp; Distributors"/>
    <n v="45.54"/>
  </r>
  <r>
    <s v="COR.N"/>
    <x v="402"/>
    <n v="68291941222.919998"/>
    <n v="-4.0032813781788398E-2"/>
    <n v="-3.12358019082237E-3"/>
    <n v="-1.2072604474461901E-2"/>
    <n v="-3.9376111643179598E-2"/>
    <n v="0.19055855122596402"/>
    <n v="3.9407846039970502E-2"/>
    <n v="0.44119216716613996"/>
    <n v="377.54"/>
    <n v="237.78"/>
    <n v="448240"/>
    <n v="429521"/>
    <x v="2"/>
    <x v="25"/>
    <s v="Health Care Distributors"/>
    <n v="351.06"/>
  </r>
  <r>
    <s v="ROST.OQ"/>
    <x v="403"/>
    <n v="63023244220.800003"/>
    <n v="1.1997507011530099E-2"/>
    <n v="2.9699307720762999E-2"/>
    <n v="5.4698384849578598E-3"/>
    <n v="0.20404127788419898"/>
    <n v="0.32209254987108205"/>
    <n v="8.1658709892306003E-2"/>
    <n v="0.396273737011824"/>
    <n v="197.06"/>
    <n v="122.36"/>
    <n v="921616"/>
    <n v="1034843"/>
    <x v="6"/>
    <x v="10"/>
    <s v="Apparel Retail"/>
    <n v="194.85"/>
  </r>
  <r>
    <s v="PSA.N"/>
    <x v="404"/>
    <n v="51300121403.18"/>
    <n v="-5.0027225701060295E-3"/>
    <n v="3.3767060321052297E-2"/>
    <n v="-2.2523291130599498E-3"/>
    <n v="6.59544990520637E-2"/>
    <n v="4.0870091494891403E-2"/>
    <n v="0.12666666666666701"/>
    <n v="-2.5790543467395302E-2"/>
    <n v="322.49"/>
    <n v="256.54000000000002"/>
    <n v="375211"/>
    <n v="388025"/>
    <x v="5"/>
    <x v="44"/>
    <s v="Self Storage REITs"/>
    <n v="292.37"/>
  </r>
  <r>
    <s v="CCL.N"/>
    <x v="405"/>
    <n v="45012913940.4347"/>
    <n v="-1.4808099123602401E-2"/>
    <n v="3.6565977742448304E-2"/>
    <n v="0.107336956521739"/>
    <n v="0.247130833970926"/>
    <n v="7.7685950413223195E-2"/>
    <n v="6.7452521283562591E-2"/>
    <n v="0.25917342603321702"/>
    <n v="34.024999999999999"/>
    <n v="15.08"/>
    <n v="4955816"/>
    <n v="4932710"/>
    <x v="6"/>
    <x v="22"/>
    <s v="Hotels, Resorts &amp; Cruise Lines"/>
    <n v="32.6"/>
  </r>
  <r>
    <s v="DIS.N"/>
    <x v="406"/>
    <n v="181368202345.38"/>
    <n v="-5.3089160192378998E-2"/>
    <n v="-2.4673716299895201E-2"/>
    <n v="-9.7257737412926509E-2"/>
    <n v="-4.8601431093764601E-2"/>
    <n v="-0.119766142206173"/>
    <n v="-0.10011426562362701"/>
    <n v="-6.2711709237389099E-2"/>
    <n v="124.67"/>
    <n v="80.099999999999994"/>
    <n v="3469023"/>
    <n v="2848539"/>
    <x v="4"/>
    <x v="15"/>
    <s v="Movies &amp; Entertainment"/>
    <n v="102.38"/>
  </r>
  <r>
    <s v="DOW.N"/>
    <x v="407"/>
    <n v="23427487450.799999"/>
    <n v="-3.9705882352941299E-2"/>
    <n v="6.6993464052287607E-2"/>
    <n v="0.16857551896922002"/>
    <n v="0.41280830809173502"/>
    <n v="0.39709028669234103"/>
    <n v="0.39649272882805803"/>
    <n v="-0.146628332462101"/>
    <n v="40.07"/>
    <n v="20.405000000000001"/>
    <n v="4543324"/>
    <n v="3441240"/>
    <x v="10"/>
    <x v="28"/>
    <s v="Commodity Chemicals"/>
    <n v="32.65"/>
  </r>
  <r>
    <s v="DASH.OQ"/>
    <x v="408"/>
    <n v="69451101351.660004"/>
    <n v="-8.1666381717672612E-2"/>
    <n v="-0.12357228325900201"/>
    <n v="-0.23306839274665697"/>
    <n v="-0.17452999334050501"/>
    <n v="-0.34877141933397998"/>
    <n v="-0.28850229600847799"/>
    <n v="-0.19786948081039402"/>
    <n v="285.08"/>
    <n v="156"/>
    <n v="1756378"/>
    <n v="1570099"/>
    <x v="6"/>
    <x v="22"/>
    <s v="Restaurants"/>
    <n v="161.13999999999999"/>
  </r>
  <r>
    <s v="IFF.N"/>
    <x v="409"/>
    <n v="20871854888.5"/>
    <n v="5.8854098999610194E-2"/>
    <n v="0.10990058559172"/>
    <n v="0.150642383170973"/>
    <n v="0.20866083345691799"/>
    <n v="0.240109555690809"/>
    <n v="0.20937824603056801"/>
    <n v="-3.75531412376005E-2"/>
    <n v="86.96"/>
    <n v="59.14"/>
    <n v="733905"/>
    <n v="785435"/>
    <x v="10"/>
    <x v="28"/>
    <s v="Specialty Chemicals"/>
    <n v="81.5"/>
  </r>
  <r>
    <s v="PAYC.N"/>
    <x v="410"/>
    <n v="6562848000"/>
    <n v="8.8450846600960399E-3"/>
    <n v="-8.9900448362337612E-2"/>
    <n v="-0.21612776541432102"/>
    <n v="-0.27268310457913303"/>
    <n v="-0.44555555555555598"/>
    <n v="-0.248493975903614"/>
    <n v="-0.42158898816710905"/>
    <n v="267.19"/>
    <n v="106.9"/>
    <n v="518023"/>
    <n v="287423"/>
    <x v="1"/>
    <x v="7"/>
    <s v="Human Resource &amp; Employment Services"/>
    <n v="119.76"/>
  </r>
  <r>
    <s v="TSCO.OQ"/>
    <x v="411"/>
    <n v="28750439603.950001"/>
    <n v="-2.20062350999461E-3"/>
    <n v="-1.2848751835535799E-3"/>
    <n v="7.2540902818844802E-2"/>
    <n v="-3.1505873976504201E-2"/>
    <n v="-8.8457027977885794E-2"/>
    <n v="8.798240351929619E-2"/>
    <n v="-2.6132092357257899E-2"/>
    <n v="63.96"/>
    <n v="46.87"/>
    <n v="2631222"/>
    <n v="2327675"/>
    <x v="6"/>
    <x v="10"/>
    <s v="Other Specialty Retail"/>
    <n v="54.41"/>
  </r>
  <r>
    <s v="MOH.N"/>
    <x v="412"/>
    <n v="6525565000"/>
    <n v="3.3102323685283201E-2"/>
    <n v="-0.283476589007012"/>
    <n v="-0.34597914731082902"/>
    <n v="-8.4994222992489807E-2"/>
    <n v="-0.20622689970556898"/>
    <n v="-0.26985133110522097"/>
    <n v="-0.524665191131785"/>
    <n v="359.79"/>
    <n v="121.21"/>
    <n v="628365"/>
    <n v="458770"/>
    <x v="2"/>
    <x v="25"/>
    <s v="Managed Health Care"/>
    <n v="126.71"/>
  </r>
  <r>
    <s v="FTV.N"/>
    <x v="413"/>
    <n v="17550400000"/>
    <n v="-4.6159087037983298E-2"/>
    <n v="-6.9767441860465101E-2"/>
    <n v="8.8272383354350802E-3"/>
    <n v="7.7752117013086999E-2"/>
    <n v="0.171548117154812"/>
    <n v="1.43090019923926E-2"/>
    <n v="-7.2789805781691502E-2"/>
    <n v="62.754221600000001"/>
    <n v="45.491160520000001"/>
    <n v="1573625"/>
    <n v="1124553"/>
    <x v="1"/>
    <x v="35"/>
    <s v="Industrial Machinery &amp; Supplies &amp; Components"/>
    <n v="56"/>
  </r>
  <r>
    <s v="KDP.OQ"/>
    <x v="414"/>
    <n v="40635221268.75"/>
    <n v="6.6912010705921993E-4"/>
    <n v="6.7832916815423E-2"/>
    <n v="7.2043010752688194E-2"/>
    <n v="0.107777777777778"/>
    <n v="-0.13629800750794099"/>
    <n v="6.7832916815423E-2"/>
    <n v="-5.5573097568677003E-2"/>
    <n v="36.07"/>
    <n v="25.03"/>
    <n v="4220415"/>
    <n v="4633605"/>
    <x v="7"/>
    <x v="41"/>
    <s v="Soft Drinks &amp; Non-alcoholic Beverages"/>
    <n v="29.91"/>
  </r>
  <r>
    <s v="MCO.N"/>
    <x v="415"/>
    <n v="74052056000"/>
    <n v="6.9378744875432394E-3"/>
    <n v="-9.3095914354380596E-2"/>
    <n v="-0.23075925205240799"/>
    <n v="-0.15420665484850299"/>
    <n v="-0.203771196194276"/>
    <n v="-0.18745228540667502"/>
    <n v="-0.178755144032922"/>
    <n v="546.63"/>
    <n v="379.48"/>
    <n v="434623"/>
    <n v="255940"/>
    <x v="8"/>
    <x v="37"/>
    <s v="Financial Exchanges &amp; Data"/>
    <n v="415.09"/>
  </r>
  <r>
    <s v="STZ.N"/>
    <x v="416"/>
    <n v="28154981059.919998"/>
    <n v="-5.1470588235292799E-3"/>
    <n v="-1.93875702119948E-2"/>
    <n v="2.2740157480315003E-2"/>
    <n v="0.25190839694656497"/>
    <n v="-4.2180402336145201E-2"/>
    <n v="0.17686285879965202"/>
    <n v="8.1341198385593803E-3"/>
    <n v="195.86"/>
    <n v="126.45"/>
    <n v="651554"/>
    <n v="701281"/>
    <x v="7"/>
    <x v="41"/>
    <s v="Distillers &amp; Vintners"/>
    <n v="162.36000000000001"/>
  </r>
  <r>
    <s v="LEN.N"/>
    <x v="417"/>
    <n v="29562144319.52"/>
    <n v="-1.3224233407719299E-3"/>
    <n v="4.7325994625985898E-2"/>
    <n v="-1.16155419222904E-2"/>
    <n v="-3.3817222038931001E-3"/>
    <n v="-7.3744729781525506E-2"/>
    <n v="0.175389105058366"/>
    <n v="-6.3322368421052603E-3"/>
    <n v="144.21"/>
    <n v="98.88"/>
    <n v="751381"/>
    <n v="1563283"/>
    <x v="6"/>
    <x v="31"/>
    <s v="Homebuilding"/>
    <n v="120.83"/>
  </r>
  <r>
    <s v="PSKY.OQ"/>
    <x v="418"/>
    <n v="10984586514.25"/>
    <n v="-6.9028156221616704E-2"/>
    <n v="-2.5665399239543699E-2"/>
    <n v="-0.133558748943364"/>
    <n v="-0.33311646063760597"/>
    <n v="-0.28720445062586902"/>
    <n v="-0.23507462686567202"/>
    <n v="-3.6654135338345897E-2"/>
    <n v="20.86"/>
    <n v="9.9499999999999993"/>
    <n v="2283519"/>
    <n v="2397500"/>
    <x v="4"/>
    <x v="30"/>
    <s v="Broadcasting"/>
    <n v="10.25"/>
  </r>
  <r>
    <s v="GD.N"/>
    <x v="419"/>
    <n v="92135310379.25"/>
    <n v="-1.6140209043136698E-2"/>
    <n v="-3.2097713392983999E-2"/>
    <n v="-7.5781822126990098E-2"/>
    <n v="-9.6204150438876593E-3"/>
    <n v="7.88690476190477E-2"/>
    <n v="1.2148755420899399E-2"/>
    <n v="0.35578721203199004"/>
    <n v="369.565"/>
    <n v="239.75"/>
    <n v="416784"/>
    <n v="411213"/>
    <x v="1"/>
    <x v="24"/>
    <s v="Aerospace &amp; Defense"/>
    <n v="340.75"/>
  </r>
  <r>
    <s v="GWW.N"/>
    <x v="420"/>
    <n v="53093589694.199997"/>
    <n v="-7.1411344981579597E-2"/>
    <n v="-5.6248151122005006E-2"/>
    <n v="5.0126963227687303E-2"/>
    <n v="0.19430123858215498"/>
    <n v="0.145747824659333"/>
    <n v="0.106585402110896"/>
    <n v="8.6662449515838597E-2"/>
    <n v="1215.625"/>
    <n v="900.02"/>
    <n v="93091"/>
    <n v="81989"/>
    <x v="1"/>
    <x v="58"/>
    <s v="Trading Companies &amp; Distributors"/>
    <n v="1116.5999999999999"/>
  </r>
  <r>
    <s v="L.N"/>
    <x v="421"/>
    <n v="22667876668.740002"/>
    <n v="-1.45230098937998E-3"/>
    <n v="-7.9357922265307409E-3"/>
    <n v="6.6401706087631004E-2"/>
    <n v="5.3836574384519699E-2"/>
    <n v="0.15097300690520998"/>
    <n v="4.4630139587883401E-2"/>
    <n v="0.32542168674698801"/>
    <n v="114.9"/>
    <n v="79.2"/>
    <n v="364741"/>
    <n v="349706"/>
    <x v="8"/>
    <x v="13"/>
    <s v="Property &amp; Casualty Insurance"/>
    <n v="110.01"/>
  </r>
  <r>
    <s v="FANG.OQ"/>
    <x v="422"/>
    <n v="47970118295.879997"/>
    <n v="-9.4077273534111105E-3"/>
    <n v="1.6021361815754299E-2"/>
    <n v="0.11006497811961299"/>
    <n v="0.15957888904280401"/>
    <n v="0.18931590537756599"/>
    <n v="0.11368323022683401"/>
    <n v="7.6932973112054506E-2"/>
    <n v="170.53"/>
    <n v="114.26"/>
    <n v="777359"/>
    <n v="716639"/>
    <x v="9"/>
    <x v="16"/>
    <s v="Oil &amp; Gas Exploration &amp; Production"/>
    <n v="167.42"/>
  </r>
  <r>
    <s v="GEN.OQ"/>
    <x v="423"/>
    <n v="14263381877.700001"/>
    <n v="-4.5399270368869198E-2"/>
    <n v="4.9933125278644797E-2"/>
    <n v="-0.107278241091736"/>
    <n v="-0.11863772455089799"/>
    <n v="-0.252618216439226"/>
    <n v="-0.13387274733357901"/>
    <n v="-0.141450966095516"/>
    <n v="32.21"/>
    <n v="22.145"/>
    <n v="3445105"/>
    <n v="2249667"/>
    <x v="0"/>
    <x v="1"/>
    <s v="Systems Software"/>
    <n v="23.55"/>
  </r>
  <r>
    <s v="SRE.N"/>
    <x v="424"/>
    <n v="60562318333.589996"/>
    <n v="1.7657381004606301E-2"/>
    <n v="7.0736210477729197E-2"/>
    <n v="1.3323140766626799E-2"/>
    <n v="6.1808718282370103E-3"/>
    <n v="0.13324377137274099"/>
    <n v="5.0968399592252703E-2"/>
    <n v="0.11889545399734701"/>
    <n v="95.71"/>
    <n v="61.93"/>
    <n v="1318166"/>
    <n v="1290169"/>
    <x v="3"/>
    <x v="6"/>
    <s v="Multi-Utilities"/>
    <n v="92.79"/>
  </r>
  <r>
    <s v="POOL.OQ"/>
    <x v="425"/>
    <n v="10040970907.040001"/>
    <n v="-7.0723441874172002E-3"/>
    <n v="4.6672361574900997E-2"/>
    <n v="7.2867232166211604E-3"/>
    <n v="9.6084251616313593E-2"/>
    <n v="-0.173357048667546"/>
    <n v="0.17840437158469899"/>
    <n v="-0.19642271575495598"/>
    <n v="374.74"/>
    <n v="226.22"/>
    <n v="248528"/>
    <n v="266183"/>
    <x v="6"/>
    <x v="64"/>
    <s v="Distributors"/>
    <n v="269.56"/>
  </r>
  <r>
    <s v="BBY.N"/>
    <x v="426"/>
    <n v="13592542131.610001"/>
    <n v="-3.2945736434108502E-2"/>
    <n v="-4.8547961278967398E-2"/>
    <n v="-4.7989433519225001E-2"/>
    <n v="-0.148464163822526"/>
    <n v="-9.5762475606356201E-2"/>
    <n v="-3.0778425220379501E-2"/>
    <n v="-0.25256365940776598"/>
    <n v="91.66"/>
    <n v="55"/>
    <n v="1242977"/>
    <n v="1282211"/>
    <x v="6"/>
    <x v="10"/>
    <s v="Computer &amp; Electronics Retail"/>
    <n v="64.87"/>
  </r>
  <r>
    <s v="WTW.OQ"/>
    <x v="427"/>
    <n v="26905691708.299999"/>
    <n v="1.0318112035417399E-2"/>
    <n v="-0.13546376634486099"/>
    <n v="-0.13854303022923101"/>
    <n v="-0.127412889300031"/>
    <n v="-0.14248484848484799"/>
    <n v="-0.13883140596469901"/>
    <n v="-0.11280411336844701"/>
    <n v="352.34"/>
    <n v="275.92"/>
    <n v="523042"/>
    <n v="278811"/>
    <x v="8"/>
    <x v="13"/>
    <s v="Insurance Brokers"/>
    <n v="282.98"/>
  </r>
  <r>
    <s v="CVS.N"/>
    <x v="428"/>
    <n v="99143408139.589996"/>
    <n v="1.1815112957673599E-2"/>
    <n v="2.0961614044281398E-2"/>
    <n v="-4.2158308751229098E-2"/>
    <n v="-1.65320545179201E-2"/>
    <n v="0.167840551476098"/>
    <n v="-1.8019153225806397E-2"/>
    <n v="0.23267953179373599"/>
    <n v="85.12"/>
    <n v="58.51"/>
    <n v="2308680"/>
    <n v="2087145"/>
    <x v="2"/>
    <x v="25"/>
    <s v="Health Care  Services"/>
    <n v="77.930000000000007"/>
  </r>
  <r>
    <s v="LOW.N"/>
    <x v="429"/>
    <n v="160168469517.20999"/>
    <n v="-5.2605908584171203E-3"/>
    <n v="3.8706391647568103E-2"/>
    <n v="3.0757012382224499E-2"/>
    <n v="0.23355078411889199"/>
    <n v="0.12835408022130002"/>
    <n v="0.18398573561121301"/>
    <n v="0.140933429233597"/>
    <n v="293.05"/>
    <n v="206.58"/>
    <n v="786807"/>
    <n v="901131"/>
    <x v="6"/>
    <x v="10"/>
    <s v="Home Improvement Retail"/>
    <n v="285.52999999999997"/>
  </r>
  <r>
    <s v="ICE.N"/>
    <x v="430"/>
    <n v="85087934542.789993"/>
    <n v="-1.4211461280347299E-2"/>
    <n v="-0.10969160377919099"/>
    <n v="-0.13533010156971401"/>
    <n v="-1.8795022920759501E-2"/>
    <n v="-0.17982264068316201"/>
    <n v="-7.4895035811311392E-2"/>
    <n v="-0.10044428434197901"/>
    <n v="189.32"/>
    <n v="143.18"/>
    <n v="1577222"/>
    <n v="1223934"/>
    <x v="8"/>
    <x v="37"/>
    <s v="Financial Exchanges &amp; Data"/>
    <n v="149.83000000000001"/>
  </r>
  <r>
    <s v="NDSN.OQ"/>
    <x v="431"/>
    <n v="16414131486.120001"/>
    <n v="6.7918633477082003E-4"/>
    <n v="4.28212478323955E-2"/>
    <n v="8.3704166819903711E-2"/>
    <n v="0.26386446493673599"/>
    <n v="0.356550962158181"/>
    <n v="0.22559580751154201"/>
    <n v="0.37484253254327399"/>
    <n v="300.7"/>
    <n v="165.03"/>
    <n v="193516"/>
    <n v="184225"/>
    <x v="1"/>
    <x v="35"/>
    <s v="Industrial Machinery &amp; Supplies &amp; Components"/>
    <n v="294.67"/>
  </r>
  <r>
    <s v="LII.N"/>
    <x v="432"/>
    <n v="19435333727.5"/>
    <n v="1.86543739125744E-3"/>
    <n v="8.0054142898578803E-2"/>
    <n v="6.9343135565638397E-2"/>
    <n v="0.17179960558888902"/>
    <n v="-6.7778222845316802E-2"/>
    <n v="0.15027389925449999"/>
    <n v="-8.2418846103298901E-2"/>
    <n v="688.71"/>
    <n v="443.2"/>
    <n v="129539"/>
    <n v="116646"/>
    <x v="1"/>
    <x v="27"/>
    <s v="Building Products"/>
    <n v="558.54999999999995"/>
  </r>
  <r>
    <s v="INVH.N"/>
    <x v="433"/>
    <n v="16453472608.76"/>
    <n v="-1.3235294117647001E-2"/>
    <n v="1.6281711472927E-2"/>
    <n v="-8.1300813008129396E-3"/>
    <n v="-5.0247699929228604E-2"/>
    <n v="-0.112727272727273"/>
    <n v="-3.4184958618207896E-2"/>
    <n v="-0.14820691843859099"/>
    <n v="35.78"/>
    <n v="25.3"/>
    <n v="2540074"/>
    <n v="2056162"/>
    <x v="5"/>
    <x v="9"/>
    <s v="Single-Family Residential REITs"/>
    <n v="26.84"/>
  </r>
  <r>
    <s v="HCA.N"/>
    <x v="434"/>
    <n v="119687073884"/>
    <n v="7.0559015560613999E-3"/>
    <n v="4.17704764870757E-2"/>
    <n v="0.10628358825961101"/>
    <n v="0.13087390128465201"/>
    <n v="0.359634192810873"/>
    <n v="0.14642505247825899"/>
    <n v="0.71336193098149703"/>
    <n v="552.9"/>
    <n v="295"/>
    <n v="313407"/>
    <n v="342406"/>
    <x v="2"/>
    <x v="25"/>
    <s v="Health Care Facilities"/>
    <n v="535.22"/>
  </r>
  <r>
    <s v="BKNG.OQ"/>
    <x v="435"/>
    <n v="134063659966.5"/>
    <n v="-3.5557596163656599E-2"/>
    <n v="-6.3986748945631902E-2"/>
    <n v="-0.199104189052312"/>
    <n v="-0.18057139929978799"/>
    <n v="-0.24170019891444799"/>
    <n v="-0.22337185570263599"/>
    <n v="-0.17118197887252401"/>
    <n v="5833.11"/>
    <n v="4106.5600000000004"/>
    <n v="146034"/>
    <n v="94704"/>
    <x v="6"/>
    <x v="22"/>
    <s v="Hotels, Resorts &amp; Cruise Lines"/>
    <n v="4159.1000000000004"/>
  </r>
  <r>
    <s v="DELL.N"/>
    <x v="436"/>
    <n v="74764641236.100006"/>
    <n v="-9.1333762886598002E-2"/>
    <n v="-2.2272293959615302E-2"/>
    <n v="-5.7161958883503304E-2"/>
    <n v="-0.15768254442287599"/>
    <n v="-0.18752700561716801"/>
    <n v="-0.10374960279631401"/>
    <n v="-8.855827134255401E-4"/>
    <n v="167.94"/>
    <n v="66.260000000000005"/>
    <n v="1977315"/>
    <n v="1599870"/>
    <x v="0"/>
    <x v="43"/>
    <s v="Technology Hardware, Storage &amp; Peripherals"/>
    <n v="112.82"/>
  </r>
  <r>
    <s v="APTV.N"/>
    <x v="437"/>
    <n v="17658117283"/>
    <n v="-9.0735434574976698E-3"/>
    <n v="4.1144004014049197E-2"/>
    <n v="4.7209780898196402E-3"/>
    <n v="2.4059222702035799E-2"/>
    <n v="0.117243235967156"/>
    <n v="9.0813510316730198E-2"/>
    <n v="0.268143621084797"/>
    <n v="88.87"/>
    <n v="47.2"/>
    <n v="732518"/>
    <n v="747015"/>
    <x v="6"/>
    <x v="65"/>
    <s v="Automotive Parts &amp; Equipment"/>
    <n v="83"/>
  </r>
  <r>
    <s v="MOS.N"/>
    <x v="438"/>
    <n v="9449232498.2900009"/>
    <n v="-4.3994861913937103E-2"/>
    <n v="7.2406340057636895E-2"/>
    <n v="7.9405366207396799E-2"/>
    <n v="0.16516634050880602"/>
    <n v="-7.2585669781931497E-2"/>
    <n v="0.23578248235782501"/>
    <n v="0.138867635807192"/>
    <n v="38.21"/>
    <n v="22.36"/>
    <n v="1633540"/>
    <n v="1824937"/>
    <x v="10"/>
    <x v="28"/>
    <s v="Fertilizers &amp; Agricultural Chemicals"/>
    <n v="29.77"/>
  </r>
  <r>
    <s v="ERIE.OQ"/>
    <x v="439"/>
    <n v="14794895251.92"/>
    <n v="8.7347142500624492E-3"/>
    <n v="-9.3830964218192311E-3"/>
    <n v="-4.5925036210126002E-4"/>
    <n v="-1.4764259349536998E-2"/>
    <n v="-0.231287526829136"/>
    <n v="-1.2942612942612902E-2"/>
    <n v="-0.256125775581029"/>
    <n v="456.76"/>
    <n v="267.47000000000003"/>
    <n v="107329"/>
    <n v="72832"/>
    <x v="8"/>
    <x v="13"/>
    <s v="Property &amp; Casualty Insurance"/>
    <n v="282.94"/>
  </r>
  <r>
    <s v="HPE.N"/>
    <x v="440"/>
    <n v="29626636396.200001"/>
    <n v="-6.7618647627047404E-2"/>
    <n v="-2.2457067371202202E-2"/>
    <n v="1.13895216400912E-2"/>
    <n v="-3.1836022677714799E-2"/>
    <n v="4.1275797373358403E-2"/>
    <n v="-7.5770191507077395E-2"/>
    <n v="5.2631578947368397E-2"/>
    <n v="26.43"/>
    <n v="11.97"/>
    <n v="5484364"/>
    <n v="5328685"/>
    <x v="0"/>
    <x v="43"/>
    <s v="Technology Hardware, Storage &amp; Peripherals"/>
    <n v="22.2"/>
  </r>
  <r>
    <s v="BRKb.N"/>
    <x v="441"/>
    <n v="1078440713101.39"/>
    <n v="-1.9999200031930001E-5"/>
    <n v="-7.7000932743257504E-3"/>
    <n v="1.5001420973569799E-2"/>
    <n v="-2.5530587983083598E-2"/>
    <n v="4.33829973707274E-2"/>
    <n v="-5.2521635332736204E-3"/>
    <n v="5.9949547410594904E-2"/>
    <n v="542.03"/>
    <n v="455.25"/>
    <n v="1610515"/>
    <n v="1653086"/>
    <x v="8"/>
    <x v="29"/>
    <s v="Multi-Sector Holdings"/>
    <n v="500.01"/>
  </r>
  <r>
    <s v="PKG.N"/>
    <x v="442"/>
    <n v="22051579580.360001"/>
    <n v="2.1672459619710401E-3"/>
    <n v="5.6789271700228496E-2"/>
    <n v="0.10416291223643899"/>
    <n v="0.231001054799337"/>
    <n v="0.247099531854264"/>
    <n v="0.18838190369975302"/>
    <n v="0.19732278079046398"/>
    <n v="249.03"/>
    <n v="173.03"/>
    <n v="291245"/>
    <n v="265893"/>
    <x v="10"/>
    <x v="19"/>
    <s v="Paper &amp; Plastic Packaging Products &amp; Materials"/>
    <n v="245.08"/>
  </r>
  <r>
    <s v="IDXX.OQ"/>
    <x v="443"/>
    <n v="49284240876"/>
    <n v="-4.8602654417091801E-2"/>
    <n v="-4.1004366133718599E-2"/>
    <n v="-0.13329214177385801"/>
    <n v="-0.120145977077037"/>
    <n v="-5.6196956953895601E-2"/>
    <n v="-8.7697515261702996E-2"/>
    <n v="0.34951350169454498"/>
    <n v="769.09"/>
    <n v="356.98"/>
    <n v="228466"/>
    <n v="212259"/>
    <x v="2"/>
    <x v="5"/>
    <s v="Health Care Equipment"/>
    <n v="617.20000000000005"/>
  </r>
  <r>
    <s v="CBOE.Z"/>
    <x v="444"/>
    <n v="28316805488.400002"/>
    <n v="7.2960095294820606E-3"/>
    <n v="-1.7000871839581301E-2"/>
    <n v="-8.4924122143026002E-4"/>
    <n v="4.0949395087611397E-2"/>
    <n v="0.11033605514751101"/>
    <n v="7.8087649402390505E-2"/>
    <n v="0.27617430673457899"/>
    <n v="282.91000000000003"/>
    <n v="200.91"/>
    <n v="252191"/>
    <n v="204099"/>
    <x v="8"/>
    <x v="37"/>
    <s v="Financial Exchanges &amp; Data"/>
    <n v="270.60000000000002"/>
  </r>
  <r>
    <s v="HBAN.OQ"/>
    <x v="445"/>
    <n v="35175264328.980003"/>
    <n v="-3.3463469046291203E-2"/>
    <n v="-8.8853838065194604E-2"/>
    <n v="-3.4540389972144897E-2"/>
    <n v="0.103119032463399"/>
    <n v="3.0933967876264103E-2"/>
    <n v="-1.15273775216151E-3"/>
    <n v="4.4605183845690004E-2"/>
    <n v="19.45"/>
    <n v="11.914999999999999"/>
    <n v="22229422"/>
    <n v="9423206"/>
    <x v="8"/>
    <x v="21"/>
    <s v="Regional Banks"/>
    <n v="17.329999999999998"/>
  </r>
  <r>
    <s v="COST.OQ"/>
    <x v="446"/>
    <n v="443363399871.46002"/>
    <n v="2.1183061729404901E-2"/>
    <n v="9.6736043020753098E-3"/>
    <n v="4.40135876665795E-2"/>
    <n v="7.97552644095645E-2"/>
    <n v="2.4062170003793303E-2"/>
    <n v="0.158313426258784"/>
    <n v="-6.2208952981823502E-2"/>
    <n v="1078.01"/>
    <n v="844.26499999999999"/>
    <n v="818904"/>
    <n v="888365"/>
    <x v="7"/>
    <x v="46"/>
    <s v="Consumer Staples Merchandise Retail"/>
    <n v="998.86"/>
  </r>
  <r>
    <s v="NCLH.N"/>
    <x v="447"/>
    <n v="10584736619.25"/>
    <n v="1.30718954248366E-2"/>
    <n v="7.1428571428571397E-2"/>
    <n v="1.66156536947966E-2"/>
    <n v="0.25269396551724199"/>
    <n v="-4.5566502463054201E-2"/>
    <n v="4.1666666666666699E-2"/>
    <n v="-0.11361036980556599"/>
    <n v="27.405000000000001"/>
    <n v="14.21"/>
    <n v="5021537"/>
    <n v="4654089"/>
    <x v="6"/>
    <x v="22"/>
    <s v="Hotels, Resorts &amp; Cruise Lines"/>
    <n v="23.25"/>
  </r>
  <r>
    <s v="KR.N"/>
    <x v="448"/>
    <n v="44388040082.400002"/>
    <n v="2.1555490824352E-2"/>
    <n v="5.2047397630118598E-2"/>
    <n v="0.12241958713394099"/>
    <n v="6.3210550250113698E-2"/>
    <n v="1.3144590495449899E-2"/>
    <n v="0.122599231754161"/>
    <n v="6.5957446808510692E-2"/>
    <n v="74.885000000000005"/>
    <n v="58.625"/>
    <n v="2105323"/>
    <n v="1819934"/>
    <x v="7"/>
    <x v="46"/>
    <s v="Food Retail"/>
    <n v="70.14"/>
  </r>
  <r>
    <s v="ZBRA.OQ"/>
    <x v="449"/>
    <n v="13888505344.299999"/>
    <n v="8.5764074536129192E-2"/>
    <n v="0.13717438194790099"/>
    <n v="5.9107591269074604E-2"/>
    <n v="0.13486774019952802"/>
    <n v="-0.16343718531628601"/>
    <n v="0.12902561568239801"/>
    <n v="-0.22319505837016901"/>
    <n v="352.19"/>
    <n v="206.13"/>
    <n v="338844"/>
    <n v="248707"/>
    <x v="0"/>
    <x v="2"/>
    <s v="Electronic Equipment &amp; Instruments"/>
    <n v="274.14999999999998"/>
  </r>
  <r>
    <s v="ADM.N"/>
    <x v="450"/>
    <n v="33399596582.5"/>
    <n v="2.8860028860029402E-3"/>
    <n v="6.2203882011309802E-2"/>
    <n v="4.4013820039056704E-2"/>
    <n v="0.18137004929457798"/>
    <n v="0.17161159811193499"/>
    <n v="0.208905896677683"/>
    <n v="0.53693056169836406"/>
    <n v="70.05"/>
    <n v="40.99"/>
    <n v="1452149"/>
    <n v="1151893"/>
    <x v="7"/>
    <x v="12"/>
    <s v="Agricultural Products &amp; Services"/>
    <n v="69.5"/>
  </r>
  <r>
    <s v="FITB.OQ"/>
    <x v="451"/>
    <n v="47846575655.160004"/>
    <n v="-2.1535063500828299E-2"/>
    <n v="-1.17122141662019E-2"/>
    <n v="8.4455324357405104E-2"/>
    <n v="0.25259189443920799"/>
    <n v="0.23112552107457202"/>
    <n v="0.13565477462080699"/>
    <n v="0.22403868293806098"/>
    <n v="55.4"/>
    <n v="32.270000000000003"/>
    <n v="10578868"/>
    <n v="3943499"/>
    <x v="8"/>
    <x v="21"/>
    <s v="Diversified Banks"/>
    <n v="53.16"/>
  </r>
  <r>
    <s v="REGN.OQ"/>
    <x v="452"/>
    <n v="82847325971.899994"/>
    <n v="6.0079335532818804E-3"/>
    <n v="2.22010617899118E-2"/>
    <n v="5.6245956437351897E-2"/>
    <n v="0.12757018086591201"/>
    <n v="0.38461402547838197"/>
    <n v="1.5261637322347098E-2"/>
    <n v="0.180444672069412"/>
    <n v="820.45"/>
    <n v="477"/>
    <n v="283669"/>
    <n v="328353"/>
    <x v="2"/>
    <x v="34"/>
    <s v="Biotechnology"/>
    <n v="783.65"/>
  </r>
  <r>
    <s v="EXPD.N"/>
    <x v="453"/>
    <n v="18837982061.360001"/>
    <n v="-0.13175613070603501"/>
    <n v="-0.14177555257052099"/>
    <n v="-0.14167073766487501"/>
    <n v="1.53134932100549E-2"/>
    <n v="0.17260365395845501"/>
    <n v="-5.6707603516542499E-2"/>
    <n v="0.26585014409221897"/>
    <n v="167"/>
    <n v="100.81"/>
    <n v="591157"/>
    <n v="511424"/>
    <x v="1"/>
    <x v="59"/>
    <s v="Air Freight &amp; Logistics"/>
    <n v="140.56"/>
  </r>
  <r>
    <s v="AKAM.OQ"/>
    <x v="454"/>
    <n v="15049742442.57"/>
    <n v="0.103481012658228"/>
    <n v="0.14340365067220501"/>
    <n v="0.14290396591281598"/>
    <n v="0.179767677906846"/>
    <n v="0.40850949239262202"/>
    <n v="0.19896848137535803"/>
    <n v="3.5127646942410398E-2"/>
    <n v="106.8"/>
    <n v="67.599999999999994"/>
    <n v="1047994"/>
    <n v="1186885"/>
    <x v="0"/>
    <x v="26"/>
    <s v="Internet Services &amp; Infrastructure"/>
    <n v="104.61"/>
  </r>
  <r>
    <s v="PCAR.OQ"/>
    <x v="455"/>
    <n v="65590936000"/>
    <n v="-3.5835650293481597E-2"/>
    <n v="-2.02479987443102E-2"/>
    <n v="2.3950131233595903E-2"/>
    <n v="0.30945026120836999"/>
    <n v="0.26820566475743002"/>
    <n v="0.139987215779381"/>
    <n v="0.22614123479457099"/>
    <n v="131.80000000000001"/>
    <n v="83.666130120000005"/>
    <n v="1472411"/>
    <n v="1404676"/>
    <x v="1"/>
    <x v="35"/>
    <s v="Construction Machinery &amp; Heavy Transportation Equipment"/>
    <n v="124.84"/>
  </r>
  <r>
    <s v="KIM.N"/>
    <x v="456"/>
    <n v="15114971240.639999"/>
    <n v="1.5006821282401299E-2"/>
    <n v="2.9045643153526899E-2"/>
    <n v="7.4109720885466898E-2"/>
    <n v="9.2511013215859098E-2"/>
    <n v="5.48204158790171E-2"/>
    <n v="0.10113468179575699"/>
    <n v="1.34589502018856E-3"/>
    <n v="22.96"/>
    <n v="17.934999999999999"/>
    <n v="2054073"/>
    <n v="1838764"/>
    <x v="5"/>
    <x v="61"/>
    <s v="Retail REITs"/>
    <n v="22.32"/>
  </r>
  <r>
    <s v="WAB.N"/>
    <x v="457"/>
    <n v="43387224234.940002"/>
    <n v="-2.4762204229227302E-3"/>
    <n v="5.69298683991337E-2"/>
    <n v="0.11058113075442"/>
    <n v="0.24242424242424199"/>
    <n v="0.32895219144368198"/>
    <n v="0.188990395877255"/>
    <n v="0.34088867755058899"/>
    <n v="262.2"/>
    <n v="152.29"/>
    <n v="258288"/>
    <n v="254204"/>
    <x v="1"/>
    <x v="35"/>
    <s v="Construction Machinery &amp; Heavy Transportation Equipment"/>
    <n v="253.79"/>
  </r>
  <r>
    <s v="ETR.N"/>
    <x v="458"/>
    <n v="45535020331.839996"/>
    <n v="1.7564870259480801E-2"/>
    <n v="5.2327381566725097E-2"/>
    <n v="6.5746838089265194E-2"/>
    <n v="7.9855962719762599E-2"/>
    <n v="0.12925019381991398"/>
    <n v="0.10310505247214101"/>
    <n v="0.231103598164695"/>
    <n v="102.94"/>
    <n v="75.569999999999993"/>
    <n v="843846"/>
    <n v="823848"/>
    <x v="3"/>
    <x v="14"/>
    <s v="Electric Utilities"/>
    <n v="101.96"/>
  </r>
  <r>
    <s v="EXC.OQ"/>
    <x v="459"/>
    <n v="48039304525.800003"/>
    <n v="6.9741282339707403E-2"/>
    <n v="7.9210167952791399E-2"/>
    <n v="7.70101925254814E-2"/>
    <n v="4.6204620462046098E-2"/>
    <n v="6.4949608062709899E-2"/>
    <n v="9.0846524432209003E-2"/>
    <n v="0.108650034973187"/>
    <n v="48.505000000000003"/>
    <n v="41.704999999999998"/>
    <n v="3920570"/>
    <n v="3116582"/>
    <x v="3"/>
    <x v="14"/>
    <s v="Electric Utilities"/>
    <n v="47.55"/>
  </r>
  <r>
    <s v="ZTS.N"/>
    <x v="460"/>
    <n v="55368695406.959999"/>
    <n v="-2.354861273024E-2"/>
    <n v="-8.6009626765565193E-3"/>
    <n v="2.87356321839072E-3"/>
    <n v="3.6975899636843897E-2"/>
    <n v="-0.17914543316346498"/>
    <n v="-1.4306151645206999E-3"/>
    <n v="-0.27743271221532101"/>
    <n v="176.95"/>
    <n v="115.27"/>
    <n v="1178891"/>
    <n v="1345255"/>
    <x v="2"/>
    <x v="50"/>
    <s v="Pharmaceuticals"/>
    <n v="125.64"/>
  </r>
  <r>
    <s v="MAS.N"/>
    <x v="461"/>
    <n v="15787693370.9"/>
    <n v="1.38598326359833E-2"/>
    <n v="9.0423287863872909E-2"/>
    <n v="8.8892009549220691E-2"/>
    <n v="0.25469255663430401"/>
    <n v="5.3962212858502195E-2"/>
    <n v="0.22187204538291802"/>
    <n v="1.0688216892596601E-2"/>
    <n v="79.17"/>
    <n v="56.96"/>
    <n v="1032716"/>
    <n v="821554"/>
    <x v="1"/>
    <x v="27"/>
    <s v="Building Products"/>
    <n v="77.540000000000006"/>
  </r>
  <r>
    <s v="MCD.N"/>
    <x v="462"/>
    <n v="236492216548"/>
    <n v="2.7443457813805198E-2"/>
    <n v="2.6585878570545299E-2"/>
    <n v="7.6015812325837401E-2"/>
    <n v="7.9654073736914008E-2"/>
    <n v="7.48664832497168E-2"/>
    <n v="8.6542551451100902E-2"/>
    <n v="7.9583875162548598E-2"/>
    <n v="333.38"/>
    <n v="283.54000000000002"/>
    <n v="1084809"/>
    <n v="958806"/>
    <x v="6"/>
    <x v="22"/>
    <s v="Restaurants"/>
    <n v="332.08"/>
  </r>
  <r>
    <s v="AVGO.OQ"/>
    <x v="463"/>
    <n v="1570167644014.8301"/>
    <n v="-3.3813747228381298E-2"/>
    <n v="6.6535699333354806E-2"/>
    <n v="-3.4546090606961601E-2"/>
    <n v="-2.5913289017001004E-2"/>
    <n v="6.4068373871413398E-2"/>
    <n v="-4.3137821438890597E-2"/>
    <n v="0.40118468373175403"/>
    <n v="414.6"/>
    <n v="138.11000000000001"/>
    <n v="8169506"/>
    <n v="9969828"/>
    <x v="0"/>
    <x v="0"/>
    <s v="Semiconductors"/>
    <n v="331.17"/>
  </r>
  <r>
    <s v="APP.OQ"/>
    <x v="464"/>
    <n v="124130422830"/>
    <n v="-0.196799544668462"/>
    <n v="-2.21730671854595E-2"/>
    <n v="-0.395525461704476"/>
    <n v="-0.34026791333273398"/>
    <n v="-0.15329764157474501"/>
    <n v="-0.45547772402125197"/>
    <n v="-3.5259781236853097E-2"/>
    <n v="742.11"/>
    <n v="201"/>
    <n v="2658855"/>
    <n v="1425527"/>
    <x v="0"/>
    <x v="1"/>
    <s v="Application Software"/>
    <n v="366.91"/>
  </r>
  <r>
    <s v="GS.N"/>
    <x v="465"/>
    <n v="271300334625.04999"/>
    <n v="-4.2388761261499798E-2"/>
    <n v="1.5880324794195898E-2"/>
    <n v="-7.3074006517328302E-2"/>
    <n v="0.12296710117939201"/>
    <n v="0.210586188436831"/>
    <n v="2.90671217292378E-2"/>
    <n v="0.39375963020030802"/>
    <n v="983.34"/>
    <n v="439.77"/>
    <n v="633935"/>
    <n v="625677"/>
    <x v="8"/>
    <x v="37"/>
    <s v="Investment Banking &amp; Brokerage"/>
    <n v="904.55"/>
  </r>
  <r>
    <s v="NDAQ.OQ"/>
    <x v="466"/>
    <n v="45114349161.330002"/>
    <n v="-1.75329520019896E-2"/>
    <n v="-7.6014501227926495E-2"/>
    <n v="-0.21249875411143201"/>
    <n v="-9.6305615921308499E-2"/>
    <n v="-0.17180293501048202"/>
    <n v="-0.18655410274889297"/>
    <n v="-1.13863863863863E-2"/>
    <n v="101.78"/>
    <n v="64.92"/>
    <n v="2947987"/>
    <n v="1606279"/>
    <x v="8"/>
    <x v="37"/>
    <s v="Financial Exchanges &amp; Data"/>
    <n v="79.010000000000005"/>
  </r>
  <r>
    <s v="NEE.N"/>
    <x v="467"/>
    <n v="191454308250.12"/>
    <n v="6.2390542907180303E-3"/>
    <n v="3.04898553973771E-2"/>
    <n v="0.118505900961188"/>
    <n v="9.4535063698059502E-2"/>
    <n v="0.272563676633444"/>
    <n v="0.14511709018435501"/>
    <n v="0.32693418013856801"/>
    <n v="93.56"/>
    <n v="61.75"/>
    <n v="2371570"/>
    <n v="2638919"/>
    <x v="3"/>
    <x v="14"/>
    <s v="Electric Utilities"/>
    <n v="91.93"/>
  </r>
  <r>
    <s v="DAL.N"/>
    <x v="468"/>
    <n v="45392584206"/>
    <n v="-2.6883225987118502E-2"/>
    <n v="-4.0126110633419395E-3"/>
    <n v="-2.5791982057751701E-2"/>
    <n v="0.16007344349858102"/>
    <n v="0.17876526458615999"/>
    <n v="1.4409221902016401E-3"/>
    <n v="4.7791346298809101E-2"/>
    <n v="76.39"/>
    <n v="34.74"/>
    <n v="1932469"/>
    <n v="1849807"/>
    <x v="1"/>
    <x v="57"/>
    <s v="Passenger Airlines"/>
    <n v="69.5"/>
  </r>
  <r>
    <s v="DVA.N"/>
    <x v="469"/>
    <n v="10017996000"/>
    <n v="3.9509253483052599E-2"/>
    <n v="5.0261359067149706E-3"/>
    <n v="0.41695011337868498"/>
    <n v="0.21877285656237302"/>
    <n v="0.115931244884292"/>
    <n v="0.320042249801954"/>
    <n v="-0.128081395348837"/>
    <n v="178.34"/>
    <n v="101"/>
    <n v="512624"/>
    <n v="356007"/>
    <x v="2"/>
    <x v="25"/>
    <s v="Health Care  Services"/>
    <n v="149.97"/>
  </r>
  <r>
    <s v="CVNA.N"/>
    <x v="470"/>
    <n v="74865132388.960007"/>
    <n v="-5.4742219902766003E-2"/>
    <n v="-0.10307800568167"/>
    <n v="-0.25329803853497701"/>
    <n v="8.0366672945313009E-2"/>
    <n v="4.5243585627134904E-3"/>
    <n v="-0.18454101701341202"/>
    <n v="0.28443996566267304"/>
    <n v="486.89"/>
    <n v="149.77000000000001"/>
    <n v="774865"/>
    <n v="988441"/>
    <x v="6"/>
    <x v="10"/>
    <s v="Automotive Retail"/>
    <n v="344.14"/>
  </r>
  <r>
    <s v="EXPE.OQ"/>
    <x v="471"/>
    <n v="27844288708.599998"/>
    <n v="-2.72260273972602E-2"/>
    <n v="-1.7552961521833201E-2"/>
    <n v="-0.22781024874269398"/>
    <n v="-0.150028053113896"/>
    <n v="9.6718146718146797E-2"/>
    <n v="-0.19791041615191801"/>
    <n v="0.121563595084152"/>
    <n v="303.48"/>
    <n v="130.38"/>
    <n v="1250424"/>
    <n v="730579"/>
    <x v="6"/>
    <x v="22"/>
    <s v="Hotels, Resorts &amp; Cruise Lines"/>
    <n v="227.24"/>
  </r>
  <r>
    <s v="GPC.N"/>
    <x v="472"/>
    <n v="20534100905"/>
    <n v="-1.10545357095001E-2"/>
    <n v="9.5752684494905312E-3"/>
    <n v="8.4092244418331408E-2"/>
    <n v="0.15564080482267301"/>
    <n v="7.1423386804093894E-2"/>
    <n v="0.200471698113208"/>
    <n v="0.20734500245378701"/>
    <n v="151.1"/>
    <n v="104.24"/>
    <n v="471907"/>
    <n v="365730"/>
    <x v="6"/>
    <x v="64"/>
    <s v="Distributors"/>
    <n v="147.61000000000001"/>
  </r>
  <r>
    <s v="NI.N"/>
    <x v="473"/>
    <n v="21620128665.779999"/>
    <n v="1.1643528884908201E-2"/>
    <n v="2.8454359207830602E-2"/>
    <n v="3.7904893177119099E-2"/>
    <n v="5.16759776536313E-2"/>
    <n v="6.1809635722679203E-2"/>
    <n v="8.18965517241379E-2"/>
    <n v="0.16443298969072198"/>
    <n v="45.75"/>
    <n v="35.67"/>
    <n v="1600494"/>
    <n v="1212877"/>
    <x v="3"/>
    <x v="6"/>
    <s v="Multi-Utilities"/>
    <n v="45.18"/>
  </r>
  <r>
    <s v="SYK.N"/>
    <x v="474"/>
    <n v="140006651748.75"/>
    <n v="5.9114654935388204E-3"/>
    <n v="9.4641576071960998E-3"/>
    <n v="9.2692212198957104E-3"/>
    <n v="-2.02720796957849E-2"/>
    <n v="-3.34724717320087E-2"/>
    <n v="4.0913876006487104E-2"/>
    <n v="-5.1292689884085793E-2"/>
    <n v="404.19"/>
    <n v="329.38"/>
    <n v="540899"/>
    <n v="468400"/>
    <x v="2"/>
    <x v="5"/>
    <s v="Health Care Equipment"/>
    <n v="365.85"/>
  </r>
  <r>
    <s v="HON.OQ"/>
    <x v="475"/>
    <n v="152264999094.64001"/>
    <n v="-1.1825298722702899E-2"/>
    <n v="2.55719478298055E-2"/>
    <n v="0.11538461538461499"/>
    <n v="0.19992995447040599"/>
    <n v="0.16659952262084102"/>
    <n v="0.22933005279614499"/>
    <n v="0.24165658180511901"/>
    <n v="245.61"/>
    <n v="169.09035255000001"/>
    <n v="1796970"/>
    <n v="1682537"/>
    <x v="1"/>
    <x v="66"/>
    <s v="Industrial Conglomerates"/>
    <n v="239.83"/>
  </r>
  <r>
    <s v="ADI.OQ"/>
    <x v="476"/>
    <n v="161911971239.20001"/>
    <n v="-1.6735905044510401E-2"/>
    <n v="2.86849621259158E-2"/>
    <n v="9.6855345911949706E-2"/>
    <n v="0.39502378646907799"/>
    <n v="0.40281952499894202"/>
    <n v="0.22182890855457199"/>
    <n v="0.61536586554867601"/>
    <n v="343.57499999999999"/>
    <n v="158.65"/>
    <n v="1984505"/>
    <n v="1591561"/>
    <x v="0"/>
    <x v="0"/>
    <s v="Semiconductors"/>
    <n v="331.36"/>
  </r>
  <r>
    <s v="VLO.N"/>
    <x v="477"/>
    <n v="60059428324.489998"/>
    <n v="-3.4376225970969003E-2"/>
    <n v="1.42680539816629E-2"/>
    <n v="6.6800303391483198E-2"/>
    <n v="0.120207077028103"/>
    <n v="0.449786482108673"/>
    <n v="0.20959518397936003"/>
    <n v="0.50416316553357299"/>
    <n v="206.69"/>
    <n v="99"/>
    <n v="842307"/>
    <n v="847161"/>
    <x v="9"/>
    <x v="16"/>
    <s v="Oil &amp; Gas Refining &amp; Marketing"/>
    <n v="196.91"/>
  </r>
  <r>
    <s v="STX.OQ"/>
    <x v="478"/>
    <n v="94026564298.389999"/>
    <n v="5.8735420503376295E-2"/>
    <n v="6.3435688740905299E-2"/>
    <n v="0.34606018981018999"/>
    <n v="0.64217702620353512"/>
    <n v="1.76870224105824"/>
    <n v="0.56567050364936999"/>
    <n v="3.3460336659610901"/>
    <n v="459.44"/>
    <n v="63.21"/>
    <n v="1411897"/>
    <n v="1365575"/>
    <x v="0"/>
    <x v="43"/>
    <s v="Technology Hardware, Storage &amp; Peripherals"/>
    <n v="431.17"/>
  </r>
  <r>
    <s v="PNC.N"/>
    <x v="479"/>
    <n v="89575200000"/>
    <n v="-2.4630541871921201E-2"/>
    <n v="-3.7021508532136899E-2"/>
    <n v="6.8080357142857192E-2"/>
    <n v="0.248328713517039"/>
    <n v="0.18044919566223"/>
    <n v="0.100368897618934"/>
    <n v="0.17429316427220201"/>
    <n v="243.905"/>
    <n v="145.13999999999999"/>
    <n v="700893"/>
    <n v="642357"/>
    <x v="8"/>
    <x v="21"/>
    <s v="Diversified Banks"/>
    <n v="229.68"/>
  </r>
  <r>
    <s v="MMM.N"/>
    <x v="480"/>
    <n v="91967087000"/>
    <n v="1.0182238935493299E-2"/>
    <n v="5.77295856554398E-2"/>
    <n v="2.0514319111630801E-2"/>
    <n v="2.3385300668151497E-2"/>
    <n v="0.114650494733482"/>
    <n v="9.0630855715177996E-2"/>
    <n v="0.17290253241082801"/>
    <n v="177.41"/>
    <n v="122.58"/>
    <n v="1298512"/>
    <n v="1093226"/>
    <x v="1"/>
    <x v="66"/>
    <s v="Industrial Conglomerates"/>
    <n v="174.61"/>
  </r>
  <r>
    <s v="AMCR.N"/>
    <x v="481"/>
    <n v="22982152620.599998"/>
    <n v="-6.9874226392493402E-3"/>
    <n v="6.3274903805044899E-2"/>
    <n v="0.126358695652174"/>
    <n v="0.15944055944055902"/>
    <n v="0.13561643835616399"/>
    <n v="0.19280575539568301"/>
    <n v="-4.2042042042042E-3"/>
    <n v="52.25"/>
    <n v="38.35"/>
    <n v="2630189"/>
    <n v="1707213"/>
    <x v="10"/>
    <x v="19"/>
    <s v="Paper &amp; Plastic Packaging Products &amp; Materials"/>
    <n v="49.7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Сводная таблица1" cacheId="0" applyNumberFormats="0" applyBorderFormats="0" applyFontFormats="0" applyPatternFormats="0" applyAlignmentFormats="0" applyWidthHeightFormats="1" dataCaption="Значения" grandTotalCaption="Итог" updatedVersion="8" minRefreshableVersion="3" useAutoFormatting="1" itemPrintTitles="1" createdVersion="7" indent="0" outline="1" outlineData="1" multipleFieldFilters="0" rowHeaderCaption="Сектора индекса S&amp;P500">
  <location ref="A2:I14" firstHeaderRow="0" firstDataRow="1" firstDataCol="1"/>
  <pivotFields count="18">
    <pivotField showAll="0"/>
    <pivotField axis="axisRow" showAll="0" sortType="descending">
      <items count="1102">
        <item x="480"/>
        <item x="62"/>
        <item x="230"/>
        <item x="104"/>
        <item m="1" x="724"/>
        <item x="43"/>
        <item m="1" x="1078"/>
        <item x="302"/>
        <item m="1" x="989"/>
        <item x="270"/>
        <item x="400"/>
        <item x="117"/>
        <item x="38"/>
        <item x="37"/>
        <item x="454"/>
        <item m="1" x="573"/>
        <item m="1" x="494"/>
        <item x="127"/>
        <item x="368"/>
        <item x="333"/>
        <item x="56"/>
        <item x="74"/>
        <item x="163"/>
        <item x="78"/>
        <item x="179"/>
        <item x="481"/>
        <item x="229"/>
        <item m="1" x="665"/>
        <item x="73"/>
        <item x="135"/>
        <item x="52"/>
        <item x="297"/>
        <item m="1" x="523"/>
        <item x="226"/>
        <item m="1" x="558"/>
        <item x="356"/>
        <item x="161"/>
        <item x="155"/>
        <item x="476"/>
        <item m="1" x="518"/>
        <item x="393"/>
        <item x="20"/>
        <item x="387"/>
        <item x="105"/>
        <item x="437"/>
        <item x="450"/>
        <item x="267"/>
        <item x="314"/>
        <item x="286"/>
        <item x="21"/>
        <item x="1"/>
        <item x="359"/>
        <item x="67"/>
        <item m="1" x="487"/>
        <item x="334"/>
        <item x="23"/>
        <item sd="0" x="224"/>
        <item x="259"/>
        <item m="1" x="987"/>
        <item x="213"/>
        <item x="5"/>
        <item x="441"/>
        <item x="426"/>
        <item m="1" x="773"/>
        <item x="312"/>
        <item x="317"/>
        <item x="263"/>
        <item x="296"/>
        <item x="435"/>
        <item m="1" x="524"/>
        <item m="1" x="846"/>
        <item x="313"/>
        <item x="379"/>
        <item x="463"/>
        <item x="7"/>
        <item x="219"/>
        <item x="351"/>
        <item x="65"/>
        <item m="1" x="514"/>
        <item x="190"/>
        <item m="1" x="536"/>
        <item x="310"/>
        <item x="275"/>
        <item m="1" x="512"/>
        <item x="405"/>
        <item x="195"/>
        <item m="1" x="532"/>
        <item x="196"/>
        <item x="444"/>
        <item x="148"/>
        <item x="335"/>
        <item m="1" x="525"/>
        <item x="152"/>
        <item x="348"/>
        <item m="1" x="999"/>
        <item x="206"/>
        <item x="189"/>
        <item x="81"/>
        <item x="109"/>
        <item x="381"/>
        <item x="102"/>
        <item x="123"/>
        <item x="66"/>
        <item x="112"/>
        <item m="1" x="892"/>
        <item x="15"/>
        <item x="22"/>
        <item x="17"/>
        <item sd="0" x="134"/>
        <item sd="0" x="44"/>
        <item m="1" x="1001"/>
        <item m="1" x="484"/>
        <item x="234"/>
        <item x="82"/>
        <item x="254"/>
        <item x="288"/>
        <item x="382"/>
        <item x="129"/>
        <item sd="0" m="1" x="963"/>
        <item m="1" x="491"/>
        <item x="271"/>
        <item x="345"/>
        <item x="416"/>
        <item x="380"/>
        <item x="249"/>
        <item x="384"/>
        <item x="2"/>
        <item x="157"/>
        <item x="446"/>
        <item x="240"/>
        <item x="269"/>
        <item x="96"/>
        <item x="428"/>
        <item m="1" x="587"/>
        <item x="256"/>
        <item x="205"/>
        <item x="469"/>
        <item x="57"/>
        <item x="468"/>
        <item m="1" x="1079"/>
        <item x="108"/>
        <item x="276"/>
        <item x="422"/>
        <item x="231"/>
        <item m="1" x="521"/>
        <item m="1" x="612"/>
        <item x="327"/>
        <item x="322"/>
        <item x="355"/>
        <item m="1" x="488"/>
        <item m="1" x="482"/>
        <item x="407"/>
        <item x="162"/>
        <item x="321"/>
        <item m="1" x="941"/>
        <item x="118"/>
        <item m="1" x="602"/>
        <item m="1" x="511"/>
        <item x="176"/>
        <item x="48"/>
        <item x="150"/>
        <item x="361"/>
        <item x="273"/>
        <item x="98"/>
        <item x="124"/>
        <item x="151"/>
        <item m="1" x="530"/>
        <item x="458"/>
        <item m="1" x="499"/>
        <item x="187"/>
        <item x="266"/>
        <item x="300"/>
        <item x="192"/>
        <item x="181"/>
        <item x="141"/>
        <item m="1" x="762"/>
        <item m="1" x="620"/>
        <item x="175"/>
        <item x="16"/>
        <item x="459"/>
        <item x="471"/>
        <item x="453"/>
        <item x="88"/>
        <item x="291"/>
        <item x="4"/>
        <item x="167"/>
        <item x="401"/>
        <item x="399"/>
        <item x="330"/>
        <item x="277"/>
        <item sd="0" x="451"/>
        <item sd="0" m="1" x="917"/>
        <item x="47"/>
        <item x="210"/>
        <item m="1" x="731"/>
        <item m="1" x="526"/>
        <item x="242"/>
        <item x="233"/>
        <item x="413"/>
        <item m="1" x="1028"/>
        <item x="221"/>
        <item x="318"/>
        <item x="171"/>
        <item x="303"/>
        <item x="260"/>
        <item x="287"/>
        <item x="419"/>
        <item x="372"/>
        <item x="228"/>
        <item x="363"/>
        <item x="472"/>
        <item x="89"/>
        <item x="264"/>
        <item x="91"/>
        <item x="465"/>
        <item x="119"/>
        <item m="1" x="528"/>
        <item x="149"/>
        <item x="434"/>
        <item x="207"/>
        <item x="292"/>
        <item m="1" x="498"/>
        <item m="1" x="517"/>
        <item x="440"/>
        <item x="362"/>
        <item x="31"/>
        <item x="11"/>
        <item x="475"/>
        <item x="33"/>
        <item x="397"/>
        <item x="164"/>
        <item x="227"/>
        <item x="34"/>
        <item sd="0" x="445"/>
        <item x="391"/>
        <item x="133"/>
        <item x="443"/>
        <item x="394"/>
        <item m="1" x="829"/>
        <item x="309"/>
        <item x="338"/>
        <item x="215"/>
        <item x="430"/>
        <item x="35"/>
        <item x="409"/>
        <item x="139"/>
        <item m="1" x="510"/>
        <item x="239"/>
        <item m="1" x="492"/>
        <item x="92"/>
        <item x="28"/>
        <item x="251"/>
        <item m="1" x="496"/>
        <item x="24"/>
        <item x="72"/>
        <item m="1" x="675"/>
        <item x="182"/>
        <item x="36"/>
        <item sd="0" x="268"/>
        <item m="1" x="519"/>
        <item m="1" x="889"/>
        <item sd="0" x="252"/>
        <item x="49"/>
        <item x="69"/>
        <item x="456"/>
        <item x="140"/>
        <item x="0"/>
        <item x="130"/>
        <item x="448"/>
        <item x="307"/>
        <item m="1" x="807"/>
        <item x="281"/>
        <item x="199"/>
        <item x="147"/>
        <item x="216"/>
        <item x="417"/>
        <item m="1" x="757"/>
        <item x="178"/>
        <item x="293"/>
        <item m="1" x="508"/>
        <item x="352"/>
        <item x="421"/>
        <item x="429"/>
        <item m="1" x="893"/>
        <item x="143"/>
        <item sd="0" x="26"/>
        <item m="1" x="535"/>
        <item x="316"/>
        <item m="1" x="529"/>
        <item x="87"/>
        <item x="110"/>
        <item x="142"/>
        <item x="461"/>
        <item x="385"/>
        <item x="370"/>
        <item x="247"/>
        <item x="462"/>
        <item x="378"/>
        <item x="12"/>
        <item x="383"/>
        <item x="8"/>
        <item x="125"/>
        <item x="40"/>
        <item x="27"/>
        <item x="346"/>
        <item x="41"/>
        <item x="225"/>
        <item x="10"/>
        <item x="284"/>
        <item m="1" x="507"/>
        <item x="412"/>
        <item x="177"/>
        <item x="14"/>
        <item x="203"/>
        <item x="180"/>
        <item x="415"/>
        <item x="274"/>
        <item x="438"/>
        <item x="373"/>
        <item x="59"/>
        <item x="466"/>
        <item x="241"/>
        <item x="19"/>
        <item m="1" x="1061"/>
        <item x="51"/>
        <item x="42"/>
        <item x="467"/>
        <item m="1" x="788"/>
        <item x="329"/>
        <item x="473"/>
        <item x="431"/>
        <item x="64"/>
        <item x="369"/>
        <item x="172"/>
        <item m="1" x="568"/>
        <item x="447"/>
        <item x="18"/>
        <item x="120"/>
        <item x="183"/>
        <item x="45"/>
        <item x="30"/>
        <item x="29"/>
        <item x="168"/>
        <item x="185"/>
        <item x="311"/>
        <item x="290"/>
        <item x="285"/>
        <item m="1" x="877"/>
        <item x="279"/>
        <item x="455"/>
        <item x="442"/>
        <item m="1" x="516"/>
        <item x="218"/>
        <item x="350"/>
        <item x="410"/>
        <item x="39"/>
        <item x="184"/>
        <item x="76"/>
        <item m="1" x="878"/>
        <item x="126"/>
        <item x="25"/>
        <item x="106"/>
        <item x="308"/>
        <item m="1" x="1091"/>
        <item sd="0" x="479"/>
        <item x="425"/>
        <item x="80"/>
        <item m="1" x="495"/>
        <item x="107"/>
        <item x="166"/>
        <item x="398"/>
        <item x="253"/>
        <item x="194"/>
        <item x="128"/>
        <item x="6"/>
        <item x="404"/>
        <item x="255"/>
        <item m="1" x="1092"/>
        <item m="1" x="534"/>
        <item x="122"/>
        <item x="202"/>
        <item x="97"/>
        <item m="1" x="486"/>
        <item x="100"/>
        <item m="1" x="1041"/>
        <item x="299"/>
        <item x="347"/>
        <item x="452"/>
        <item sd="0" x="336"/>
        <item x="305"/>
        <item x="201"/>
        <item m="1" x="658"/>
        <item x="193"/>
        <item x="209"/>
        <item x="9"/>
        <item x="403"/>
        <item x="301"/>
        <item x="198"/>
        <item x="280"/>
        <item x="337"/>
        <item m="1" x="513"/>
        <item x="478"/>
        <item m="1" x="901"/>
        <item m="1" x="815"/>
        <item x="295"/>
        <item x="371"/>
        <item sd="0" m="1" x="986"/>
        <item x="358"/>
        <item x="79"/>
        <item x="340"/>
        <item m="1" x="903"/>
        <item x="324"/>
        <item x="298"/>
        <item x="343"/>
        <item x="153"/>
        <item x="258"/>
        <item x="306"/>
        <item x="474"/>
        <item sd="0" m="1" x="1070"/>
        <item x="245"/>
        <item x="188"/>
        <item x="212"/>
        <item x="396"/>
        <item x="392"/>
        <item x="211"/>
        <item x="93"/>
        <item m="1" x="549"/>
        <item x="85"/>
        <item m="1" x="527"/>
        <item x="272"/>
        <item x="13"/>
        <item x="160"/>
        <item x="320"/>
        <item x="375"/>
        <item x="344"/>
        <item x="325"/>
        <item x="411"/>
        <item x="236"/>
        <item x="32"/>
        <item x="159"/>
        <item x="331"/>
        <item sd="0" x="132"/>
        <item m="1" x="791"/>
        <item m="1" x="490"/>
        <item x="220"/>
        <item x="386"/>
        <item x="232"/>
        <item x="265"/>
        <item x="170"/>
        <item x="246"/>
        <item x="186"/>
        <item x="243"/>
        <item x="214"/>
        <item sd="0" x="389"/>
        <item x="477"/>
        <item x="95"/>
        <item m="1" x="1053"/>
        <item x="289"/>
        <item x="144"/>
        <item x="54"/>
        <item m="1" x="965"/>
        <item x="332"/>
        <item x="55"/>
        <item m="1" x="662"/>
        <item m="1" x="497"/>
        <item x="136"/>
        <item m="1" x="515"/>
        <item x="237"/>
        <item x="406"/>
        <item x="68"/>
        <item x="165"/>
        <item x="328"/>
        <item x="395"/>
        <item sd="0" x="154"/>
        <item x="294"/>
        <item x="86"/>
        <item x="457"/>
        <item m="1" x="588"/>
        <item x="283"/>
        <item m="1" x="979"/>
        <item x="244"/>
        <item x="427"/>
        <item x="53"/>
        <item x="222"/>
        <item x="357"/>
        <item x="70"/>
        <item x="449"/>
        <item x="367"/>
        <item sd="0" m="1" x="875"/>
        <item x="460"/>
        <item x="77"/>
        <item x="145"/>
        <item x="420"/>
        <item m="1" x="489"/>
        <item x="414"/>
        <item x="248"/>
        <item x="111"/>
        <item m="1" x="639"/>
        <item x="261"/>
        <item m="1" x="868"/>
        <item x="278"/>
        <item x="83"/>
        <item x="433"/>
        <item x="354"/>
        <item m="1" x="483"/>
        <item x="304"/>
        <item x="158"/>
        <item x="131"/>
        <item x="423"/>
        <item x="388"/>
        <item x="121"/>
        <item x="169"/>
        <item m="1" x="1050"/>
        <item m="1" x="1065"/>
        <item m="1" x="506"/>
        <item x="390"/>
        <item m="1" x="879"/>
        <item x="46"/>
        <item m="1" x="603"/>
        <item x="360"/>
        <item x="257"/>
        <item x="204"/>
        <item x="424"/>
        <item x="341"/>
        <item m="1" x="625"/>
        <item x="365"/>
        <item m="1" x="582"/>
        <item x="315"/>
        <item m="1" x="825"/>
        <item m="1" x="719"/>
        <item m="1" x="946"/>
        <item x="374"/>
        <item x="402"/>
        <item x="319"/>
        <item x="364"/>
        <item m="1" x="509"/>
        <item x="61"/>
        <item m="1" x="1071"/>
        <item x="250"/>
        <item x="3"/>
        <item m="1" x="502"/>
        <item m="1" x="557"/>
        <item m="1" x="693"/>
        <item x="342"/>
        <item m="1" x="882"/>
        <item m="1" x="1060"/>
        <item m="1" x="796"/>
        <item m="1" x="723"/>
        <item m="1" x="541"/>
        <item m="1" x="994"/>
        <item m="1" x="957"/>
        <item m="1" x="824"/>
        <item m="1" x="982"/>
        <item m="1" x="869"/>
        <item m="1" x="967"/>
        <item m="1" x="686"/>
        <item m="1" x="544"/>
        <item m="1" x="635"/>
        <item m="1" x="560"/>
        <item m="1" x="921"/>
        <item m="1" x="812"/>
        <item m="1" x="608"/>
        <item m="1" x="618"/>
        <item m="1" x="852"/>
        <item m="1" x="567"/>
        <item m="1" x="604"/>
        <item m="1" x="872"/>
        <item m="1" x="865"/>
        <item m="1" x="779"/>
        <item m="1" x="914"/>
        <item m="1" x="570"/>
        <item m="1" x="948"/>
        <item m="1" x="1085"/>
        <item m="1" x="640"/>
        <item m="1" x="883"/>
        <item m="1" x="551"/>
        <item m="1" x="1095"/>
        <item m="1" x="834"/>
        <item m="1" x="592"/>
        <item m="1" x="571"/>
        <item m="1" x="826"/>
        <item m="1" x="1036"/>
        <item m="1" x="1025"/>
        <item m="1" x="555"/>
        <item m="1" x="993"/>
        <item m="1" x="991"/>
        <item m="1" x="732"/>
        <item m="1" x="1034"/>
        <item m="1" x="767"/>
        <item m="1" x="768"/>
        <item m="1" x="644"/>
        <item m="1" x="632"/>
        <item m="1" x="663"/>
        <item m="1" x="1081"/>
        <item m="1" x="674"/>
        <item m="1" x="735"/>
        <item m="1" x="556"/>
        <item m="1" x="790"/>
        <item m="1" x="673"/>
        <item m="1" x="615"/>
        <item m="1" x="830"/>
        <item m="1" x="1033"/>
        <item m="1" x="973"/>
        <item m="1" x="561"/>
        <item m="1" x="861"/>
        <item m="1" x="929"/>
        <item m="1" x="1016"/>
        <item m="1" x="676"/>
        <item m="1" x="817"/>
        <item m="1" x="998"/>
        <item m="1" x="918"/>
        <item m="1" x="710"/>
        <item m="1" x="563"/>
        <item m="1" x="758"/>
        <item m="1" x="1052"/>
        <item m="1" x="597"/>
        <item m="1" x="589"/>
        <item m="1" x="648"/>
        <item m="1" x="748"/>
        <item m="1" x="890"/>
        <item m="1" x="1035"/>
        <item m="1" x="813"/>
        <item m="1" x="827"/>
        <item m="1" x="1088"/>
        <item m="1" x="922"/>
        <item m="1" x="745"/>
        <item m="1" x="1012"/>
        <item m="1" x="564"/>
        <item m="1" x="716"/>
        <item m="1" x="894"/>
        <item m="1" x="634"/>
        <item m="1" x="778"/>
        <item m="1" x="954"/>
        <item m="1" x="789"/>
        <item m="1" x="859"/>
        <item m="1" x="990"/>
        <item m="1" x="845"/>
        <item m="1" x="811"/>
        <item m="1" x="1098"/>
        <item m="1" x="652"/>
        <item m="1" x="1020"/>
        <item m="1" x="863"/>
        <item m="1" x="682"/>
        <item m="1" x="707"/>
        <item m="1" x="835"/>
        <item m="1" x="860"/>
        <item m="1" x="856"/>
        <item m="1" x="633"/>
        <item m="1" x="631"/>
        <item m="1" x="580"/>
        <item m="1" x="1005"/>
        <item m="1" x="546"/>
        <item m="1" x="1027"/>
        <item m="1" x="641"/>
        <item m="1" x="733"/>
        <item m="1" x="888"/>
        <item m="1" x="805"/>
        <item m="1" x="803"/>
        <item m="1" x="919"/>
        <item m="1" x="1100"/>
        <item m="1" x="1097"/>
        <item m="1" x="969"/>
        <item m="1" x="1032"/>
        <item m="1" x="853"/>
        <item m="1" x="613"/>
        <item m="1" x="542"/>
        <item m="1" x="742"/>
        <item m="1" x="924"/>
        <item m="1" x="624"/>
        <item m="1" x="574"/>
        <item m="1" x="583"/>
        <item m="1" x="696"/>
        <item m="1" x="660"/>
        <item m="1" x="968"/>
        <item m="1" x="943"/>
        <item m="1" x="590"/>
        <item m="1" x="591"/>
        <item m="1" x="777"/>
        <item m="1" x="1042"/>
        <item m="1" x="951"/>
        <item m="1" x="966"/>
        <item m="1" x="1069"/>
        <item m="1" x="703"/>
        <item m="1" x="695"/>
        <item m="1" x="1019"/>
        <item m="1" x="928"/>
        <item m="1" x="1075"/>
        <item m="1" x="937"/>
        <item m="1" x="1077"/>
        <item m="1" x="699"/>
        <item m="1" x="728"/>
        <item m="1" x="759"/>
        <item m="1" x="772"/>
        <item m="1" x="685"/>
        <item m="1" x="578"/>
        <item m="1" x="866"/>
        <item m="1" x="964"/>
        <item m="1" x="725"/>
        <item m="1" x="1049"/>
        <item m="1" x="1000"/>
        <item m="1" x="1063"/>
        <item m="1" x="961"/>
        <item m="1" x="851"/>
        <item m="1" x="718"/>
        <item m="1" x="771"/>
        <item m="1" x="638"/>
        <item m="1" x="904"/>
        <item m="1" x="659"/>
        <item m="1" x="1072"/>
        <item m="1" x="784"/>
        <item m="1" x="737"/>
        <item m="1" x="1030"/>
        <item m="1" x="667"/>
        <item m="1" x="1066"/>
        <item m="1" x="797"/>
        <item m="1" x="996"/>
        <item m="1" x="864"/>
        <item m="1" x="1017"/>
        <item m="1" x="572"/>
        <item m="1" x="831"/>
        <item m="1" x="752"/>
        <item m="1" x="626"/>
        <item m="1" x="840"/>
        <item m="1" x="622"/>
        <item m="1" x="833"/>
        <item m="1" x="971"/>
        <item m="1" x="1051"/>
        <item m="1" x="939"/>
        <item m="1" x="1073"/>
        <item m="1" x="1015"/>
        <item m="1" x="1054"/>
        <item m="1" x="661"/>
        <item m="1" x="749"/>
        <item m="1" x="974"/>
        <item m="1" x="1068"/>
        <item m="1" x="942"/>
        <item m="1" x="930"/>
        <item m="1" x="700"/>
        <item m="1" x="645"/>
        <item m="1" x="952"/>
        <item m="1" x="1003"/>
        <item m="1" x="977"/>
        <item m="1" x="802"/>
        <item m="1" x="836"/>
        <item m="1" x="881"/>
        <item m="1" x="839"/>
        <item m="1" x="795"/>
        <item m="1" x="1080"/>
        <item m="1" x="944"/>
        <item m="1" x="584"/>
        <item m="1" x="566"/>
        <item m="1" x="911"/>
        <item m="1" x="988"/>
        <item m="1" x="909"/>
        <item m="1" x="978"/>
        <item m="1" x="1048"/>
        <item m="1" x="726"/>
        <item m="1" x="656"/>
        <item m="1" x="746"/>
        <item m="1" x="876"/>
        <item m="1" x="596"/>
        <item m="1" x="983"/>
        <item m="1" x="832"/>
        <item m="1" x="975"/>
        <item m="1" x="867"/>
        <item m="1" x="629"/>
        <item m="1" x="554"/>
        <item m="1" x="970"/>
        <item m="1" x="643"/>
        <item m="1" x="808"/>
        <item m="1" x="636"/>
        <item m="1" x="605"/>
        <item m="1" x="781"/>
        <item m="1" x="873"/>
        <item m="1" x="819"/>
        <item m="1" x="1083"/>
        <item m="1" x="910"/>
        <item m="1" x="776"/>
        <item m="1" x="679"/>
        <item m="1" x="1082"/>
        <item m="1" x="854"/>
        <item m="1" x="950"/>
        <item m="1" x="766"/>
        <item m="1" x="734"/>
        <item m="1" x="838"/>
        <item m="1" x="931"/>
        <item m="1" x="705"/>
        <item m="1" x="794"/>
        <item m="1" x="753"/>
        <item m="1" x="792"/>
        <item m="1" x="680"/>
        <item m="1" x="857"/>
        <item m="1" x="654"/>
        <item m="1" x="764"/>
        <item m="1" x="1044"/>
        <item m="1" x="953"/>
        <item m="1" x="1037"/>
        <item m="1" x="1007"/>
        <item m="1" x="920"/>
        <item m="1" x="751"/>
        <item m="1" x="727"/>
        <item m="1" x="871"/>
        <item m="1" x="609"/>
        <item m="1" x="683"/>
        <item m="1" x="552"/>
        <item m="1" x="810"/>
        <item m="1" x="997"/>
        <item m="1" x="887"/>
        <item m="1" x="793"/>
        <item m="1" x="697"/>
        <item m="1" x="538"/>
        <item m="1" x="843"/>
        <item m="1" x="959"/>
        <item m="1" x="677"/>
        <item m="1" x="984"/>
        <item m="1" x="1047"/>
        <item m="1" x="1039"/>
        <item m="1" x="775"/>
        <item m="1" x="569"/>
        <item m="1" x="1008"/>
        <item m="1" x="623"/>
        <item m="1" x="912"/>
        <item m="1" x="1056"/>
        <item m="1" x="880"/>
        <item m="1" x="1046"/>
        <item m="1" x="702"/>
        <item m="1" x="897"/>
        <item m="1" x="736"/>
        <item m="1" x="553"/>
        <item m="1" x="606"/>
        <item m="1" x="1067"/>
        <item m="1" x="691"/>
        <item m="1" x="614"/>
        <item m="1" x="850"/>
        <item m="1" x="799"/>
        <item m="1" x="898"/>
        <item m="1" x="738"/>
        <item m="1" x="585"/>
        <item m="1" x="600"/>
        <item m="1" x="1040"/>
        <item m="1" x="858"/>
        <item m="1" x="938"/>
        <item m="1" x="594"/>
        <item m="1" x="607"/>
        <item m="1" x="599"/>
        <item m="1" x="684"/>
        <item m="1" x="814"/>
        <item m="1" x="1094"/>
        <item m="1" x="828"/>
        <item m="1" x="713"/>
        <item m="1" x="586"/>
        <item m="1" x="547"/>
        <item m="1" x="1064"/>
        <item m="1" x="955"/>
        <item m="1" x="806"/>
        <item m="1" x="900"/>
        <item m="1" x="627"/>
        <item m="1" x="678"/>
        <item m="1" x="848"/>
        <item m="1" x="816"/>
        <item m="1" x="575"/>
        <item m="1" x="688"/>
        <item m="1" x="915"/>
        <item m="1" x="985"/>
        <item m="1" x="809"/>
        <item m="1" x="936"/>
        <item m="1" x="949"/>
        <item m="1" x="642"/>
        <item m="1" x="874"/>
        <item m="1" x="870"/>
        <item m="1" x="715"/>
        <item m="1" x="545"/>
        <item m="1" x="844"/>
        <item m="1" x="783"/>
        <item m="1" x="763"/>
        <item m="1" x="668"/>
        <item m="1" x="962"/>
        <item m="1" x="1087"/>
        <item m="1" x="598"/>
        <item m="1" x="1013"/>
        <item m="1" x="581"/>
        <item m="1" x="548"/>
        <item m="1" x="947"/>
        <item m="1" x="841"/>
        <item m="1" x="1031"/>
        <item m="1" x="698"/>
        <item m="1" x="694"/>
        <item m="1" x="801"/>
        <item m="1" x="666"/>
        <item m="1" x="804"/>
        <item m="1" x="765"/>
        <item m="1" x="646"/>
        <item m="1" x="847"/>
        <item m="1" x="862"/>
        <item m="1" x="760"/>
        <item m="1" x="709"/>
        <item m="1" x="579"/>
        <item m="1" x="692"/>
        <item m="1" x="1058"/>
        <item m="1" x="761"/>
        <item m="1" x="1059"/>
        <item m="1" x="995"/>
        <item m="1" x="1074"/>
        <item m="1" x="647"/>
        <item m="1" x="1011"/>
        <item m="1" x="655"/>
        <item m="1" x="818"/>
        <item m="1" x="706"/>
        <item m="1" x="1010"/>
        <item m="1" x="1093"/>
        <item m="1" x="721"/>
        <item m="1" x="717"/>
        <item m="1" x="786"/>
        <item m="1" x="653"/>
        <item m="1" x="908"/>
        <item m="1" x="916"/>
        <item m="1" x="1084"/>
        <item m="1" x="945"/>
        <item m="1" x="701"/>
        <item m="1" x="940"/>
        <item m="1" x="926"/>
        <item m="1" x="617"/>
        <item m="1" x="576"/>
        <item m="1" x="729"/>
        <item m="1" x="611"/>
        <item m="1" x="577"/>
        <item m="1" x="616"/>
        <item m="1" x="754"/>
        <item m="1" x="714"/>
        <item m="1" x="934"/>
        <item m="1" x="628"/>
        <item m="1" x="923"/>
        <item m="1" x="1018"/>
        <item m="1" x="1014"/>
        <item m="1" x="770"/>
        <item m="1" x="1057"/>
        <item m="1" x="837"/>
        <item m="1" x="972"/>
        <item m="1" x="1096"/>
        <item m="1" x="601"/>
        <item m="1" x="907"/>
        <item m="1" x="787"/>
        <item m="1" x="821"/>
        <item m="1" x="657"/>
        <item m="1" x="1038"/>
        <item m="1" x="704"/>
        <item m="1" x="540"/>
        <item m="1" x="849"/>
        <item m="1" x="1023"/>
        <item m="1" x="650"/>
        <item m="1" x="550"/>
        <item m="1" x="1009"/>
        <item m="1" x="562"/>
        <item m="1" x="1021"/>
        <item m="1" x="619"/>
        <item m="1" x="744"/>
        <item m="1" x="651"/>
        <item m="1" x="687"/>
        <item m="1" x="891"/>
        <item m="1" x="755"/>
        <item m="1" x="559"/>
        <item m="1" x="1090"/>
        <item m="1" x="925"/>
        <item m="1" x="822"/>
        <item m="1" x="730"/>
        <item m="1" x="539"/>
        <item m="1" x="895"/>
        <item m="1" x="1089"/>
        <item m="1" x="886"/>
        <item m="1" x="565"/>
        <item m="1" x="750"/>
        <item m="1" x="1022"/>
        <item m="1" x="1086"/>
        <item m="1" x="785"/>
        <item m="1" x="740"/>
        <item m="1" x="669"/>
        <item m="1" x="902"/>
        <item m="1" x="927"/>
        <item m="1" x="933"/>
        <item m="1" x="1026"/>
        <item m="1" x="896"/>
        <item m="1" x="610"/>
        <item m="1" x="906"/>
        <item m="1" x="899"/>
        <item m="1" x="595"/>
        <item m="1" x="712"/>
        <item m="1" x="913"/>
        <item m="1" x="932"/>
        <item m="1" x="671"/>
        <item m="1" x="780"/>
        <item m="1" x="1006"/>
        <item m="1" x="708"/>
        <item m="1" x="747"/>
        <item m="1" x="1004"/>
        <item m="1" x="1045"/>
        <item m="1" x="722"/>
        <item m="1" x="637"/>
        <item m="1" x="823"/>
        <item m="1" x="649"/>
        <item m="1" x="720"/>
        <item m="1" x="743"/>
        <item m="1" x="1099"/>
        <item m="1" x="976"/>
        <item m="1" x="885"/>
        <item m="1" x="1029"/>
        <item m="1" x="958"/>
        <item m="1" x="664"/>
        <item m="1" x="820"/>
        <item m="1" x="1062"/>
        <item m="1" x="672"/>
        <item m="1" x="1002"/>
        <item m="1" x="956"/>
        <item m="1" x="992"/>
        <item m="1" x="543"/>
        <item m="1" x="689"/>
        <item m="1" x="670"/>
        <item m="1" x="935"/>
        <item m="1" x="800"/>
        <item m="1" x="842"/>
        <item m="1" x="756"/>
        <item m="1" x="884"/>
        <item m="1" x="981"/>
        <item m="1" x="593"/>
        <item m="1" x="980"/>
        <item m="1" x="690"/>
        <item m="1" x="1024"/>
        <item m="1" x="774"/>
        <item m="1" x="739"/>
        <item m="1" x="741"/>
        <item m="1" x="537"/>
        <item m="1" x="1055"/>
        <item m="1" x="621"/>
        <item m="1" x="769"/>
        <item m="1" x="681"/>
        <item m="1" x="960"/>
        <item m="1" x="711"/>
        <item m="1" x="798"/>
        <item m="1" x="1076"/>
        <item m="1" x="905"/>
        <item x="138"/>
        <item x="208"/>
        <item x="238"/>
        <item m="1" x="501"/>
        <item x="75"/>
        <item m="1" x="630"/>
        <item x="223"/>
        <item x="58"/>
        <item x="101"/>
        <item x="99"/>
        <item x="326"/>
        <item m="1" x="855"/>
        <item x="63"/>
        <item x="217"/>
        <item x="197"/>
        <item m="1" x="493"/>
        <item x="262"/>
        <item x="94"/>
        <item x="146"/>
        <item x="436"/>
        <item x="439"/>
        <item x="116"/>
        <item m="1" x="1043"/>
        <item x="353"/>
        <item m="1" x="782"/>
        <item m="1" x="533"/>
        <item x="115"/>
        <item x="84"/>
        <item m="1" x="531"/>
        <item x="432"/>
        <item x="113"/>
        <item x="377"/>
        <item x="366"/>
        <item x="339"/>
        <item x="50"/>
        <item x="282"/>
        <item x="408"/>
        <item x="156"/>
        <item m="1" x="500"/>
        <item m="1" x="522"/>
        <item x="349"/>
        <item m="1" x="520"/>
        <item x="376"/>
        <item m="1" x="485"/>
        <item x="191"/>
        <item x="418"/>
        <item x="235"/>
        <item x="60"/>
        <item x="90"/>
        <item x="464"/>
        <item x="103"/>
        <item m="1" x="505"/>
        <item x="114"/>
        <item x="174"/>
        <item x="71"/>
        <item x="173"/>
        <item x="137"/>
        <item m="1" x="504"/>
        <item x="470"/>
        <item m="1" x="503"/>
        <item x="323"/>
        <item x="200"/>
        <item t="default"/>
      </items>
      <autoSortScope>
        <pivotArea dataOnly="0" outline="0" fieldPosition="0">
          <references count="1">
            <reference field="4294967294" count="1" selected="0">
              <x v="5"/>
            </reference>
          </references>
        </pivotArea>
      </autoSortScope>
    </pivotField>
    <pivotField dataField="1" numFmtId="165" showAll="0"/>
    <pivotField dataField="1" numFmtId="164" showAll="0"/>
    <pivotField dataField="1" numFmtId="164" showAll="0"/>
    <pivotField dataField="1" numFmtId="164" showAll="0"/>
    <pivotField dataField="1" numFmtId="164" showAll="0"/>
    <pivotField dataField="1" showAll="0"/>
    <pivotField dataField="1" showAll="0"/>
    <pivotField dataField="1" showAll="0"/>
    <pivotField numFmtId="166" showAll="0"/>
    <pivotField numFmtId="166" showAll="0"/>
    <pivotField numFmtId="3" showAll="0"/>
    <pivotField numFmtId="3" showAll="0"/>
    <pivotField axis="axisRow" showAll="0" sortType="descending">
      <items count="14">
        <item sd="0" x="4"/>
        <item sd="0" x="6"/>
        <item sd="0" x="7"/>
        <item sd="0" x="9"/>
        <item n="Financials" sd="0" x="8"/>
        <item sd="0" x="2"/>
        <item sd="0" x="1"/>
        <item sd="0" x="0"/>
        <item sd="0" x="10"/>
        <item sd="0" x="5"/>
        <item sd="0" x="3"/>
        <item sd="0" m="1" x="11"/>
        <item sd="0" m="1" x="12"/>
        <item t="default"/>
      </items>
      <autoSortScope>
        <pivotArea dataOnly="0" outline="0" fieldPosition="0">
          <references count="1">
            <reference field="4294967294" count="1" selected="0">
              <x v="5"/>
            </reference>
          </references>
        </pivotArea>
      </autoSortScope>
    </pivotField>
    <pivotField axis="axisRow" showAll="0" sortType="descending">
      <items count="84">
        <item sd="0" x="24"/>
        <item sd="0" x="59"/>
        <item sd="0" m="1" x="75"/>
        <item sd="0" m="1" x="74"/>
        <item x="11"/>
        <item sd="0" x="21"/>
        <item sd="0" x="41"/>
        <item sd="0" x="34"/>
        <item sd="0" x="27"/>
        <item sd="0" x="37"/>
        <item sd="0" x="28"/>
        <item sd="0" x="18"/>
        <item x="4"/>
        <item x="45"/>
        <item sd="0" x="54"/>
        <item sd="0" x="52"/>
        <item sd="0" x="19"/>
        <item sd="0" x="64"/>
        <item sd="0" m="1" x="80"/>
        <item sd="0" x="51"/>
        <item sd="0" x="14"/>
        <item sd="0" x="3"/>
        <item x="2"/>
        <item sd="0" x="49"/>
        <item sd="0" x="15"/>
        <item sd="0" m="1" x="76"/>
        <item sd="0" m="1" x="71"/>
        <item sd="0" x="12"/>
        <item sd="0" x="17"/>
        <item sd="0" x="5"/>
        <item sd="0" x="25"/>
        <item sd="0" x="22"/>
        <item sd="0" x="31"/>
        <item sd="0" x="40"/>
        <item sd="0" x="38"/>
        <item sd="0" x="66"/>
        <item sd="0" x="13"/>
        <item sd="0" x="8"/>
        <item sd="0" m="1" x="79"/>
        <item x="26"/>
        <item sd="0" x="55"/>
        <item sd="0" x="23"/>
        <item sd="0" x="35"/>
        <item sd="0" x="30"/>
        <item sd="0" x="33"/>
        <item sd="0" m="1" x="69"/>
        <item sd="0" x="6"/>
        <item sd="0" x="16"/>
        <item sd="0" m="1" x="77"/>
        <item sd="0" x="50"/>
        <item sd="0" x="7"/>
        <item sd="0" x="42"/>
        <item sd="0" m="1" x="78"/>
        <item x="0"/>
        <item x="1"/>
        <item sd="0" x="10"/>
        <item x="43"/>
        <item sd="0" x="36"/>
        <item sd="0" x="20"/>
        <item sd="0" x="58"/>
        <item sd="0" x="56"/>
        <item sd="0" x="62"/>
        <item sd="0" x="44"/>
        <item sd="0" x="61"/>
        <item sd="0" x="46"/>
        <item sd="0" x="65"/>
        <item sd="0" x="48"/>
        <item sd="0" x="47"/>
        <item sd="0" x="9"/>
        <item sd="0" x="57"/>
        <item sd="0" x="39"/>
        <item sd="0" x="60"/>
        <item sd="0" x="29"/>
        <item sd="0" x="32"/>
        <item sd="0" x="53"/>
        <item sd="0" x="63"/>
        <item m="1" x="67"/>
        <item m="1" x="68"/>
        <item m="1" x="81"/>
        <item m="1" x="72"/>
        <item m="1" x="82"/>
        <item m="1" x="70"/>
        <item m="1" x="73"/>
        <item t="default" sd="0"/>
      </items>
      <autoSortScope>
        <pivotArea dataOnly="0" outline="0" fieldPosition="0">
          <references count="1">
            <reference field="4294967294" count="1" selected="0">
              <x v="5"/>
            </reference>
          </references>
        </pivotArea>
      </autoSortScope>
    </pivotField>
    <pivotField showAll="0"/>
    <pivotField numFmtId="166" showAll="0"/>
  </pivotFields>
  <rowFields count="3">
    <field x="14"/>
    <field x="15"/>
    <field x="1"/>
  </rowFields>
  <rowItems count="12">
    <i>
      <x v="3"/>
    </i>
    <i>
      <x v="8"/>
    </i>
    <i>
      <x v="2"/>
    </i>
    <i>
      <x v="10"/>
    </i>
    <i>
      <x v="6"/>
    </i>
    <i>
      <x v="9"/>
    </i>
    <i>
      <x v="1"/>
    </i>
    <i>
      <x v="7"/>
    </i>
    <i>
      <x v="5"/>
    </i>
    <i>
      <x/>
    </i>
    <i>
      <x v="4"/>
    </i>
    <i t="grand">
      <x/>
    </i>
  </rowItems>
  <colFields count="1">
    <field x="-2"/>
  </colFields>
  <colItems count="8">
    <i>
      <x/>
    </i>
    <i i="1">
      <x v="1"/>
    </i>
    <i i="2">
      <x v="2"/>
    </i>
    <i i="3">
      <x v="3"/>
    </i>
    <i i="4">
      <x v="4"/>
    </i>
    <i i="5">
      <x v="5"/>
    </i>
    <i i="6">
      <x v="6"/>
    </i>
    <i i="7">
      <x v="7"/>
    </i>
  </colItems>
  <dataFields count="8">
    <dataField name=" Market Cap_x000a_" fld="2" baseField="0" baseItem="0" numFmtId="3"/>
    <dataField name=" 52-week Price PCT Change_x000a_" fld="9" subtotal="average" baseField="0" baseItem="0" numFmtId="167"/>
    <dataField name=" YTD Price PCT Change_x000a_" fld="8" subtotal="average" baseField="0" baseItem="0" numFmtId="167"/>
    <dataField name=" 26-week Price PCT Change_x000a_" fld="7" subtotal="average" baseField="0" baseItem="0" numFmtId="167"/>
    <dataField name=" 13-week Price PCT Change_x000a_" fld="6" subtotal="average" baseField="0" baseItem="0" numFmtId="167"/>
    <dataField name=" 4-week Price PCT Change_x000a_" fld="5" subtotal="average" baseField="0" baseItem="0" numFmtId="167"/>
    <dataField name=" 5-day Price PCT Change_x000a_" fld="4" subtotal="average" baseField="0" baseItem="0" numFmtId="167"/>
    <dataField name=" 1-day Price PCT Change_x000a_" fld="3" subtotal="average" baseField="0" baseItem="0" numFmtId="167"/>
  </dataFields>
  <formats count="8">
    <format dxfId="12">
      <pivotArea field="14" type="button" dataOnly="0" labelOnly="1" outline="0" axis="axisRow" fieldPosition="0"/>
    </format>
    <format dxfId="11">
      <pivotArea dataOnly="0" labelOnly="1" outline="0" fieldPosition="0">
        <references count="1">
          <reference field="4294967294" count="8">
            <x v="0"/>
            <x v="1"/>
            <x v="2"/>
            <x v="3"/>
            <x v="4"/>
            <x v="5"/>
            <x v="6"/>
            <x v="7"/>
          </reference>
        </references>
      </pivotArea>
    </format>
    <format dxfId="10">
      <pivotArea outline="0" fieldPosition="0">
        <references count="1">
          <reference field="4294967294" count="1">
            <x v="0"/>
          </reference>
        </references>
      </pivotArea>
    </format>
    <format dxfId="9">
      <pivotArea dataOnly="0" labelOnly="1" outline="0" fieldPosition="0">
        <references count="1">
          <reference field="4294967294" count="1">
            <x v="5"/>
          </reference>
        </references>
      </pivotArea>
    </format>
    <format dxfId="8">
      <pivotArea collapsedLevelsAreSubtotals="1" fieldPosition="0">
        <references count="2">
          <reference field="4294967294" count="1" selected="0">
            <x v="7"/>
          </reference>
          <reference field="14" count="1">
            <x v="9"/>
          </reference>
        </references>
      </pivotArea>
    </format>
    <format dxfId="7">
      <pivotArea collapsedLevelsAreSubtotals="1" fieldPosition="0">
        <references count="2">
          <reference field="4294967294" count="1" selected="0">
            <x v="7"/>
          </reference>
          <reference field="14" count="1">
            <x v="10"/>
          </reference>
        </references>
      </pivotArea>
    </format>
    <format dxfId="6">
      <pivotArea collapsedLevelsAreSubtotals="1" fieldPosition="0">
        <references count="2">
          <reference field="4294967294" count="1" selected="0">
            <x v="7"/>
          </reference>
          <reference field="14" count="1">
            <x v="8"/>
          </reference>
        </references>
      </pivotArea>
    </format>
    <format dxfId="5">
      <pivotArea collapsedLevelsAreSubtotals="1" fieldPosition="0">
        <references count="2">
          <reference field="4294967294" count="1" selected="0">
            <x v="7"/>
          </reference>
          <reference field="14" count="1">
            <x v="7"/>
          </reference>
        </references>
      </pivotArea>
    </format>
  </formats>
  <conditionalFormats count="187">
    <conditionalFormat priority="266">
      <pivotAreas count="11">
        <pivotArea type="data" collapsedLevelsAreSubtotals="1" fieldPosition="0">
          <references count="2">
            <reference field="4294967294" count="1" selected="0">
              <x v="0"/>
            </reference>
            <reference field="14" count="1">
              <x v="0"/>
            </reference>
          </references>
        </pivotArea>
        <pivotArea type="data" collapsedLevelsAreSubtotals="1" fieldPosition="0">
          <references count="2">
            <reference field="4294967294" count="1" selected="0">
              <x v="0"/>
            </reference>
            <reference field="14" count="1">
              <x v="1"/>
            </reference>
          </references>
        </pivotArea>
        <pivotArea type="data" collapsedLevelsAreSubtotals="1" fieldPosition="0">
          <references count="2">
            <reference field="4294967294" count="1" selected="0">
              <x v="0"/>
            </reference>
            <reference field="14" count="1">
              <x v="2"/>
            </reference>
          </references>
        </pivotArea>
        <pivotArea type="data" collapsedLevelsAreSubtotals="1" fieldPosition="0">
          <references count="2">
            <reference field="4294967294" count="1" selected="0">
              <x v="0"/>
            </reference>
            <reference field="14" count="1">
              <x v="3"/>
            </reference>
          </references>
        </pivotArea>
        <pivotArea type="data" collapsedLevelsAreSubtotals="1" fieldPosition="0">
          <references count="2">
            <reference field="4294967294" count="1" selected="0">
              <x v="0"/>
            </reference>
            <reference field="14" count="1">
              <x v="4"/>
            </reference>
          </references>
        </pivotArea>
        <pivotArea type="data" collapsedLevelsAreSubtotals="1" fieldPosition="0">
          <references count="2">
            <reference field="4294967294" count="1" selected="0">
              <x v="0"/>
            </reference>
            <reference field="14" count="1">
              <x v="5"/>
            </reference>
          </references>
        </pivotArea>
        <pivotArea type="data" collapsedLevelsAreSubtotals="1" fieldPosition="0">
          <references count="2">
            <reference field="4294967294" count="1" selected="0">
              <x v="0"/>
            </reference>
            <reference field="14" count="1">
              <x v="6"/>
            </reference>
          </references>
        </pivotArea>
        <pivotArea type="data" collapsedLevelsAreSubtotals="1" fieldPosition="0">
          <references count="2">
            <reference field="4294967294" count="1" selected="0">
              <x v="0"/>
            </reference>
            <reference field="14" count="1">
              <x v="7"/>
            </reference>
          </references>
        </pivotArea>
        <pivotArea type="data" collapsedLevelsAreSubtotals="1" fieldPosition="0">
          <references count="2">
            <reference field="4294967294" count="1" selected="0">
              <x v="0"/>
            </reference>
            <reference field="14" count="1">
              <x v="8"/>
            </reference>
          </references>
        </pivotArea>
        <pivotArea type="data" collapsedLevelsAreSubtotals="1" fieldPosition="0">
          <references count="2">
            <reference field="4294967294" count="1" selected="0">
              <x v="0"/>
            </reference>
            <reference field="14" count="1">
              <x v="9"/>
            </reference>
          </references>
        </pivotArea>
        <pivotArea type="data" collapsedLevelsAreSubtotals="1" fieldPosition="0">
          <references count="2">
            <reference field="4294967294" count="1" selected="0">
              <x v="0"/>
            </reference>
            <reference field="14" count="1">
              <x v="10"/>
            </reference>
          </references>
        </pivotArea>
      </pivotAreas>
    </conditionalFormat>
    <conditionalFormat priority="265">
      <pivotAreas count="11">
        <pivotArea type="data" collapsedLevelsAreSubtotals="1" fieldPosition="0">
          <references count="2">
            <reference field="4294967294" count="1" selected="0">
              <x v="1"/>
            </reference>
            <reference field="14" count="1">
              <x v="0"/>
            </reference>
          </references>
        </pivotArea>
        <pivotArea type="data" collapsedLevelsAreSubtotals="1" fieldPosition="0">
          <references count="2">
            <reference field="4294967294" count="1" selected="0">
              <x v="1"/>
            </reference>
            <reference field="14" count="1">
              <x v="1"/>
            </reference>
          </references>
        </pivotArea>
        <pivotArea type="data" collapsedLevelsAreSubtotals="1" fieldPosition="0">
          <references count="2">
            <reference field="4294967294" count="1" selected="0">
              <x v="1"/>
            </reference>
            <reference field="14" count="1">
              <x v="2"/>
            </reference>
          </references>
        </pivotArea>
        <pivotArea type="data" collapsedLevelsAreSubtotals="1" fieldPosition="0">
          <references count="2">
            <reference field="4294967294" count="1" selected="0">
              <x v="1"/>
            </reference>
            <reference field="14" count="1">
              <x v="3"/>
            </reference>
          </references>
        </pivotArea>
        <pivotArea type="data" collapsedLevelsAreSubtotals="1" fieldPosition="0">
          <references count="2">
            <reference field="4294967294" count="1" selected="0">
              <x v="1"/>
            </reference>
            <reference field="14" count="1">
              <x v="4"/>
            </reference>
          </references>
        </pivotArea>
        <pivotArea type="data" collapsedLevelsAreSubtotals="1" fieldPosition="0">
          <references count="2">
            <reference field="4294967294" count="1" selected="0">
              <x v="1"/>
            </reference>
            <reference field="14" count="1">
              <x v="5"/>
            </reference>
          </references>
        </pivotArea>
        <pivotArea type="data" collapsedLevelsAreSubtotals="1" fieldPosition="0">
          <references count="2">
            <reference field="4294967294" count="1" selected="0">
              <x v="1"/>
            </reference>
            <reference field="14" count="1">
              <x v="6"/>
            </reference>
          </references>
        </pivotArea>
        <pivotArea type="data" collapsedLevelsAreSubtotals="1" fieldPosition="0">
          <references count="2">
            <reference field="4294967294" count="1" selected="0">
              <x v="1"/>
            </reference>
            <reference field="14" count="1">
              <x v="7"/>
            </reference>
          </references>
        </pivotArea>
        <pivotArea type="data" collapsedLevelsAreSubtotals="1" fieldPosition="0">
          <references count="2">
            <reference field="4294967294" count="1" selected="0">
              <x v="1"/>
            </reference>
            <reference field="14" count="1">
              <x v="8"/>
            </reference>
          </references>
        </pivotArea>
        <pivotArea type="data" collapsedLevelsAreSubtotals="1" fieldPosition="0">
          <references count="2">
            <reference field="4294967294" count="1" selected="0">
              <x v="1"/>
            </reference>
            <reference field="14" count="1">
              <x v="9"/>
            </reference>
          </references>
        </pivotArea>
        <pivotArea type="data" collapsedLevelsAreSubtotals="1" fieldPosition="0">
          <references count="2">
            <reference field="4294967294" count="1" selected="0">
              <x v="1"/>
            </reference>
            <reference field="14" count="1">
              <x v="10"/>
            </reference>
          </references>
        </pivotArea>
      </pivotAreas>
    </conditionalFormat>
    <conditionalFormat priority="264">
      <pivotAreas count="11">
        <pivotArea type="data" collapsedLevelsAreSubtotals="1" fieldPosition="0">
          <references count="2">
            <reference field="4294967294" count="1" selected="0">
              <x v="2"/>
            </reference>
            <reference field="14" count="1">
              <x v="0"/>
            </reference>
          </references>
        </pivotArea>
        <pivotArea type="data" collapsedLevelsAreSubtotals="1" fieldPosition="0">
          <references count="2">
            <reference field="4294967294" count="1" selected="0">
              <x v="2"/>
            </reference>
            <reference field="14" count="1">
              <x v="1"/>
            </reference>
          </references>
        </pivotArea>
        <pivotArea type="data" collapsedLevelsAreSubtotals="1" fieldPosition="0">
          <references count="2">
            <reference field="4294967294" count="1" selected="0">
              <x v="2"/>
            </reference>
            <reference field="14" count="1">
              <x v="2"/>
            </reference>
          </references>
        </pivotArea>
        <pivotArea type="data" collapsedLevelsAreSubtotals="1" fieldPosition="0">
          <references count="2">
            <reference field="4294967294" count="1" selected="0">
              <x v="2"/>
            </reference>
            <reference field="14" count="1">
              <x v="3"/>
            </reference>
          </references>
        </pivotArea>
        <pivotArea type="data" collapsedLevelsAreSubtotals="1" fieldPosition="0">
          <references count="2">
            <reference field="4294967294" count="1" selected="0">
              <x v="2"/>
            </reference>
            <reference field="14" count="1">
              <x v="4"/>
            </reference>
          </references>
        </pivotArea>
        <pivotArea type="data" collapsedLevelsAreSubtotals="1" fieldPosition="0">
          <references count="2">
            <reference field="4294967294" count="1" selected="0">
              <x v="2"/>
            </reference>
            <reference field="14" count="1">
              <x v="5"/>
            </reference>
          </references>
        </pivotArea>
        <pivotArea type="data" collapsedLevelsAreSubtotals="1" fieldPosition="0">
          <references count="2">
            <reference field="4294967294" count="1" selected="0">
              <x v="2"/>
            </reference>
            <reference field="14" count="1">
              <x v="6"/>
            </reference>
          </references>
        </pivotArea>
        <pivotArea type="data" collapsedLevelsAreSubtotals="1" fieldPosition="0">
          <references count="2">
            <reference field="4294967294" count="1" selected="0">
              <x v="2"/>
            </reference>
            <reference field="14" count="1">
              <x v="7"/>
            </reference>
          </references>
        </pivotArea>
        <pivotArea type="data" collapsedLevelsAreSubtotals="1" fieldPosition="0">
          <references count="2">
            <reference field="4294967294" count="1" selected="0">
              <x v="2"/>
            </reference>
            <reference field="14" count="1">
              <x v="8"/>
            </reference>
          </references>
        </pivotArea>
        <pivotArea type="data" collapsedLevelsAreSubtotals="1" fieldPosition="0">
          <references count="2">
            <reference field="4294967294" count="1" selected="0">
              <x v="2"/>
            </reference>
            <reference field="14" count="1">
              <x v="9"/>
            </reference>
          </references>
        </pivotArea>
        <pivotArea type="data" collapsedLevelsAreSubtotals="1" fieldPosition="0">
          <references count="2">
            <reference field="4294967294" count="1" selected="0">
              <x v="2"/>
            </reference>
            <reference field="14" count="1">
              <x v="10"/>
            </reference>
          </references>
        </pivotArea>
      </pivotAreas>
    </conditionalFormat>
    <conditionalFormat priority="263">
      <pivotAreas count="11">
        <pivotArea type="data" collapsedLevelsAreSubtotals="1" fieldPosition="0">
          <references count="2">
            <reference field="4294967294" count="1" selected="0">
              <x v="3"/>
            </reference>
            <reference field="14" count="1">
              <x v="0"/>
            </reference>
          </references>
        </pivotArea>
        <pivotArea type="data" collapsedLevelsAreSubtotals="1" fieldPosition="0">
          <references count="2">
            <reference field="4294967294" count="1" selected="0">
              <x v="3"/>
            </reference>
            <reference field="14" count="1">
              <x v="1"/>
            </reference>
          </references>
        </pivotArea>
        <pivotArea type="data" collapsedLevelsAreSubtotals="1" fieldPosition="0">
          <references count="2">
            <reference field="4294967294" count="1" selected="0">
              <x v="3"/>
            </reference>
            <reference field="14" count="1">
              <x v="2"/>
            </reference>
          </references>
        </pivotArea>
        <pivotArea type="data" collapsedLevelsAreSubtotals="1" fieldPosition="0">
          <references count="2">
            <reference field="4294967294" count="1" selected="0">
              <x v="3"/>
            </reference>
            <reference field="14" count="1">
              <x v="3"/>
            </reference>
          </references>
        </pivotArea>
        <pivotArea type="data" collapsedLevelsAreSubtotals="1" fieldPosition="0">
          <references count="2">
            <reference field="4294967294" count="1" selected="0">
              <x v="3"/>
            </reference>
            <reference field="14" count="1">
              <x v="4"/>
            </reference>
          </references>
        </pivotArea>
        <pivotArea type="data" collapsedLevelsAreSubtotals="1" fieldPosition="0">
          <references count="2">
            <reference field="4294967294" count="1" selected="0">
              <x v="3"/>
            </reference>
            <reference field="14" count="1">
              <x v="5"/>
            </reference>
          </references>
        </pivotArea>
        <pivotArea type="data" collapsedLevelsAreSubtotals="1" fieldPosition="0">
          <references count="2">
            <reference field="4294967294" count="1" selected="0">
              <x v="3"/>
            </reference>
            <reference field="14" count="1">
              <x v="6"/>
            </reference>
          </references>
        </pivotArea>
        <pivotArea type="data" collapsedLevelsAreSubtotals="1" fieldPosition="0">
          <references count="2">
            <reference field="4294967294" count="1" selected="0">
              <x v="3"/>
            </reference>
            <reference field="14" count="1">
              <x v="7"/>
            </reference>
          </references>
        </pivotArea>
        <pivotArea type="data" collapsedLevelsAreSubtotals="1" fieldPosition="0">
          <references count="2">
            <reference field="4294967294" count="1" selected="0">
              <x v="3"/>
            </reference>
            <reference field="14" count="1">
              <x v="8"/>
            </reference>
          </references>
        </pivotArea>
        <pivotArea type="data" collapsedLevelsAreSubtotals="1" fieldPosition="0">
          <references count="2">
            <reference field="4294967294" count="1" selected="0">
              <x v="3"/>
            </reference>
            <reference field="14" count="1">
              <x v="9"/>
            </reference>
          </references>
        </pivotArea>
        <pivotArea type="data" collapsedLevelsAreSubtotals="1" fieldPosition="0">
          <references count="2">
            <reference field="4294967294" count="1" selected="0">
              <x v="3"/>
            </reference>
            <reference field="14" count="1">
              <x v="10"/>
            </reference>
          </references>
        </pivotArea>
      </pivotAreas>
    </conditionalFormat>
    <conditionalFormat priority="262">
      <pivotAreas count="11">
        <pivotArea type="data" collapsedLevelsAreSubtotals="1" fieldPosition="0">
          <references count="2">
            <reference field="4294967294" count="1" selected="0">
              <x v="4"/>
            </reference>
            <reference field="14" count="1">
              <x v="0"/>
            </reference>
          </references>
        </pivotArea>
        <pivotArea type="data" collapsedLevelsAreSubtotals="1" fieldPosition="0">
          <references count="2">
            <reference field="4294967294" count="1" selected="0">
              <x v="4"/>
            </reference>
            <reference field="14" count="1">
              <x v="1"/>
            </reference>
          </references>
        </pivotArea>
        <pivotArea type="data" collapsedLevelsAreSubtotals="1" fieldPosition="0">
          <references count="2">
            <reference field="4294967294" count="1" selected="0">
              <x v="4"/>
            </reference>
            <reference field="14" count="1">
              <x v="2"/>
            </reference>
          </references>
        </pivotArea>
        <pivotArea type="data" collapsedLevelsAreSubtotals="1" fieldPosition="0">
          <references count="2">
            <reference field="4294967294" count="1" selected="0">
              <x v="4"/>
            </reference>
            <reference field="14" count="1">
              <x v="3"/>
            </reference>
          </references>
        </pivotArea>
        <pivotArea type="data" collapsedLevelsAreSubtotals="1" fieldPosition="0">
          <references count="2">
            <reference field="4294967294" count="1" selected="0">
              <x v="4"/>
            </reference>
            <reference field="14" count="1">
              <x v="4"/>
            </reference>
          </references>
        </pivotArea>
        <pivotArea type="data" collapsedLevelsAreSubtotals="1" fieldPosition="0">
          <references count="2">
            <reference field="4294967294" count="1" selected="0">
              <x v="4"/>
            </reference>
            <reference field="14" count="1">
              <x v="5"/>
            </reference>
          </references>
        </pivotArea>
        <pivotArea type="data" collapsedLevelsAreSubtotals="1" fieldPosition="0">
          <references count="2">
            <reference field="4294967294" count="1" selected="0">
              <x v="4"/>
            </reference>
            <reference field="14" count="1">
              <x v="6"/>
            </reference>
          </references>
        </pivotArea>
        <pivotArea type="data" collapsedLevelsAreSubtotals="1" fieldPosition="0">
          <references count="2">
            <reference field="4294967294" count="1" selected="0">
              <x v="4"/>
            </reference>
            <reference field="14" count="1">
              <x v="7"/>
            </reference>
          </references>
        </pivotArea>
        <pivotArea type="data" collapsedLevelsAreSubtotals="1" fieldPosition="0">
          <references count="2">
            <reference field="4294967294" count="1" selected="0">
              <x v="4"/>
            </reference>
            <reference field="14" count="1">
              <x v="8"/>
            </reference>
          </references>
        </pivotArea>
        <pivotArea type="data" collapsedLevelsAreSubtotals="1" fieldPosition="0">
          <references count="2">
            <reference field="4294967294" count="1" selected="0">
              <x v="4"/>
            </reference>
            <reference field="14" count="1">
              <x v="9"/>
            </reference>
          </references>
        </pivotArea>
        <pivotArea type="data" collapsedLevelsAreSubtotals="1" fieldPosition="0">
          <references count="2">
            <reference field="4294967294" count="1" selected="0">
              <x v="4"/>
            </reference>
            <reference field="14" count="1">
              <x v="10"/>
            </reference>
          </references>
        </pivotArea>
      </pivotAreas>
    </conditionalFormat>
    <conditionalFormat priority="261">
      <pivotAreas count="11">
        <pivotArea type="data" collapsedLevelsAreSubtotals="1" fieldPosition="0">
          <references count="2">
            <reference field="4294967294" count="1" selected="0">
              <x v="5"/>
            </reference>
            <reference field="14" count="1">
              <x v="0"/>
            </reference>
          </references>
        </pivotArea>
        <pivotArea type="data" collapsedLevelsAreSubtotals="1" fieldPosition="0">
          <references count="2">
            <reference field="4294967294" count="1" selected="0">
              <x v="5"/>
            </reference>
            <reference field="14" count="1">
              <x v="1"/>
            </reference>
          </references>
        </pivotArea>
        <pivotArea type="data" collapsedLevelsAreSubtotals="1" fieldPosition="0">
          <references count="2">
            <reference field="4294967294" count="1" selected="0">
              <x v="5"/>
            </reference>
            <reference field="14" count="1">
              <x v="2"/>
            </reference>
          </references>
        </pivotArea>
        <pivotArea type="data" collapsedLevelsAreSubtotals="1" fieldPosition="0">
          <references count="2">
            <reference field="4294967294" count="1" selected="0">
              <x v="5"/>
            </reference>
            <reference field="14" count="1">
              <x v="3"/>
            </reference>
          </references>
        </pivotArea>
        <pivotArea type="data" collapsedLevelsAreSubtotals="1" fieldPosition="0">
          <references count="2">
            <reference field="4294967294" count="1" selected="0">
              <x v="5"/>
            </reference>
            <reference field="14" count="1">
              <x v="4"/>
            </reference>
          </references>
        </pivotArea>
        <pivotArea type="data" collapsedLevelsAreSubtotals="1" fieldPosition="0">
          <references count="2">
            <reference field="4294967294" count="1" selected="0">
              <x v="5"/>
            </reference>
            <reference field="14" count="1">
              <x v="5"/>
            </reference>
          </references>
        </pivotArea>
        <pivotArea type="data" collapsedLevelsAreSubtotals="1" fieldPosition="0">
          <references count="2">
            <reference field="4294967294" count="1" selected="0">
              <x v="5"/>
            </reference>
            <reference field="14" count="1">
              <x v="6"/>
            </reference>
          </references>
        </pivotArea>
        <pivotArea type="data" collapsedLevelsAreSubtotals="1" fieldPosition="0">
          <references count="2">
            <reference field="4294967294" count="1" selected="0">
              <x v="5"/>
            </reference>
            <reference field="14" count="1">
              <x v="7"/>
            </reference>
          </references>
        </pivotArea>
        <pivotArea type="data" collapsedLevelsAreSubtotals="1" fieldPosition="0">
          <references count="2">
            <reference field="4294967294" count="1" selected="0">
              <x v="5"/>
            </reference>
            <reference field="14" count="1">
              <x v="8"/>
            </reference>
          </references>
        </pivotArea>
        <pivotArea type="data" collapsedLevelsAreSubtotals="1" fieldPosition="0">
          <references count="2">
            <reference field="4294967294" count="1" selected="0">
              <x v="5"/>
            </reference>
            <reference field="14" count="1">
              <x v="9"/>
            </reference>
          </references>
        </pivotArea>
        <pivotArea type="data" collapsedLevelsAreSubtotals="1" fieldPosition="0">
          <references count="2">
            <reference field="4294967294" count="1" selected="0">
              <x v="5"/>
            </reference>
            <reference field="14" count="1">
              <x v="10"/>
            </reference>
          </references>
        </pivotArea>
      </pivotAreas>
    </conditionalFormat>
    <conditionalFormat priority="260">
      <pivotAreas count="11">
        <pivotArea type="data" collapsedLevelsAreSubtotals="1" fieldPosition="0">
          <references count="2">
            <reference field="4294967294" count="1" selected="0">
              <x v="6"/>
            </reference>
            <reference field="14" count="1">
              <x v="0"/>
            </reference>
          </references>
        </pivotArea>
        <pivotArea type="data" collapsedLevelsAreSubtotals="1" fieldPosition="0">
          <references count="2">
            <reference field="4294967294" count="1" selected="0">
              <x v="6"/>
            </reference>
            <reference field="14" count="1">
              <x v="1"/>
            </reference>
          </references>
        </pivotArea>
        <pivotArea type="data" collapsedLevelsAreSubtotals="1" fieldPosition="0">
          <references count="2">
            <reference field="4294967294" count="1" selected="0">
              <x v="6"/>
            </reference>
            <reference field="14" count="1">
              <x v="2"/>
            </reference>
          </references>
        </pivotArea>
        <pivotArea type="data" collapsedLevelsAreSubtotals="1" fieldPosition="0">
          <references count="2">
            <reference field="4294967294" count="1" selected="0">
              <x v="6"/>
            </reference>
            <reference field="14" count="1">
              <x v="3"/>
            </reference>
          </references>
        </pivotArea>
        <pivotArea type="data" collapsedLevelsAreSubtotals="1" fieldPosition="0">
          <references count="2">
            <reference field="4294967294" count="1" selected="0">
              <x v="6"/>
            </reference>
            <reference field="14" count="1">
              <x v="4"/>
            </reference>
          </references>
        </pivotArea>
        <pivotArea type="data" collapsedLevelsAreSubtotals="1" fieldPosition="0">
          <references count="2">
            <reference field="4294967294" count="1" selected="0">
              <x v="6"/>
            </reference>
            <reference field="14" count="1">
              <x v="5"/>
            </reference>
          </references>
        </pivotArea>
        <pivotArea type="data" collapsedLevelsAreSubtotals="1" fieldPosition="0">
          <references count="2">
            <reference field="4294967294" count="1" selected="0">
              <x v="6"/>
            </reference>
            <reference field="14" count="1">
              <x v="6"/>
            </reference>
          </references>
        </pivotArea>
        <pivotArea type="data" collapsedLevelsAreSubtotals="1" fieldPosition="0">
          <references count="2">
            <reference field="4294967294" count="1" selected="0">
              <x v="6"/>
            </reference>
            <reference field="14" count="1">
              <x v="7"/>
            </reference>
          </references>
        </pivotArea>
        <pivotArea type="data" collapsedLevelsAreSubtotals="1" fieldPosition="0">
          <references count="2">
            <reference field="4294967294" count="1" selected="0">
              <x v="6"/>
            </reference>
            <reference field="14" count="1">
              <x v="8"/>
            </reference>
          </references>
        </pivotArea>
        <pivotArea type="data" collapsedLevelsAreSubtotals="1" fieldPosition="0">
          <references count="2">
            <reference field="4294967294" count="1" selected="0">
              <x v="6"/>
            </reference>
            <reference field="14" count="1">
              <x v="9"/>
            </reference>
          </references>
        </pivotArea>
        <pivotArea type="data" collapsedLevelsAreSubtotals="1" fieldPosition="0">
          <references count="2">
            <reference field="4294967294" count="1" selected="0">
              <x v="6"/>
            </reference>
            <reference field="14" count="1">
              <x v="10"/>
            </reference>
          </references>
        </pivotArea>
      </pivotAreas>
    </conditionalFormat>
    <conditionalFormat priority="259">
      <pivotAreas count="11">
        <pivotArea type="data" collapsedLevelsAreSubtotals="1" fieldPosition="0">
          <references count="2">
            <reference field="4294967294" count="1" selected="0">
              <x v="7"/>
            </reference>
            <reference field="14" count="1">
              <x v="0"/>
            </reference>
          </references>
        </pivotArea>
        <pivotArea type="data" collapsedLevelsAreSubtotals="1" fieldPosition="0">
          <references count="2">
            <reference field="4294967294" count="1" selected="0">
              <x v="7"/>
            </reference>
            <reference field="14" count="1">
              <x v="1"/>
            </reference>
          </references>
        </pivotArea>
        <pivotArea type="data" collapsedLevelsAreSubtotals="1" fieldPosition="0">
          <references count="2">
            <reference field="4294967294" count="1" selected="0">
              <x v="7"/>
            </reference>
            <reference field="14" count="1">
              <x v="2"/>
            </reference>
          </references>
        </pivotArea>
        <pivotArea type="data" collapsedLevelsAreSubtotals="1" fieldPosition="0">
          <references count="2">
            <reference field="4294967294" count="1" selected="0">
              <x v="7"/>
            </reference>
            <reference field="14" count="1">
              <x v="3"/>
            </reference>
          </references>
        </pivotArea>
        <pivotArea type="data" collapsedLevelsAreSubtotals="1" fieldPosition="0">
          <references count="2">
            <reference field="4294967294" count="1" selected="0">
              <x v="7"/>
            </reference>
            <reference field="14" count="1">
              <x v="4"/>
            </reference>
          </references>
        </pivotArea>
        <pivotArea type="data" collapsedLevelsAreSubtotals="1" fieldPosition="0">
          <references count="2">
            <reference field="4294967294" count="1" selected="0">
              <x v="7"/>
            </reference>
            <reference field="14" count="1">
              <x v="5"/>
            </reference>
          </references>
        </pivotArea>
        <pivotArea type="data" collapsedLevelsAreSubtotals="1" fieldPosition="0">
          <references count="2">
            <reference field="4294967294" count="1" selected="0">
              <x v="7"/>
            </reference>
            <reference field="14" count="1">
              <x v="6"/>
            </reference>
          </references>
        </pivotArea>
        <pivotArea type="data" collapsedLevelsAreSubtotals="1" fieldPosition="0">
          <references count="2">
            <reference field="4294967294" count="1" selected="0">
              <x v="7"/>
            </reference>
            <reference field="14" count="1">
              <x v="7"/>
            </reference>
          </references>
        </pivotArea>
        <pivotArea type="data" collapsedLevelsAreSubtotals="1" fieldPosition="0">
          <references count="2">
            <reference field="4294967294" count="1" selected="0">
              <x v="7"/>
            </reference>
            <reference field="14" count="1">
              <x v="8"/>
            </reference>
          </references>
        </pivotArea>
        <pivotArea type="data" collapsedLevelsAreSubtotals="1" fieldPosition="0">
          <references count="2">
            <reference field="4294967294" count="1" selected="0">
              <x v="7"/>
            </reference>
            <reference field="14" count="1">
              <x v="9"/>
            </reference>
          </references>
        </pivotArea>
        <pivotArea type="data" collapsedLevelsAreSubtotals="1" fieldPosition="0">
          <references count="2">
            <reference field="4294967294" count="1" selected="0">
              <x v="7"/>
            </reference>
            <reference field="14" count="1">
              <x v="10"/>
            </reference>
          </references>
        </pivotArea>
      </pivotAreas>
    </conditionalFormat>
    <conditionalFormat priority="258">
      <pivotAreas count="5">
        <pivotArea type="data" collapsedLevelsAreSubtotals="1" fieldPosition="0">
          <references count="3">
            <reference field="4294967294" count="1" selected="0">
              <x v="0"/>
            </reference>
            <reference field="14" count="1" selected="0">
              <x v="0"/>
            </reference>
            <reference field="15" count="1">
              <x v="19"/>
            </reference>
          </references>
        </pivotArea>
        <pivotArea type="data" collapsedLevelsAreSubtotals="1" fieldPosition="0">
          <references count="3">
            <reference field="4294967294" count="1" selected="0">
              <x v="0"/>
            </reference>
            <reference field="14" count="1" selected="0">
              <x v="0"/>
            </reference>
            <reference field="15" count="1">
              <x v="24"/>
            </reference>
          </references>
        </pivotArea>
        <pivotArea type="data" collapsedLevelsAreSubtotals="1" fieldPosition="0">
          <references count="3">
            <reference field="4294967294" count="1" selected="0">
              <x v="0"/>
            </reference>
            <reference field="14" count="1" selected="0">
              <x v="0"/>
            </reference>
            <reference field="15" count="1">
              <x v="37"/>
            </reference>
          </references>
        </pivotArea>
        <pivotArea type="data" collapsedLevelsAreSubtotals="1" fieldPosition="0">
          <references count="3">
            <reference field="4294967294" count="1" selected="0">
              <x v="0"/>
            </reference>
            <reference field="14" count="1" selected="0">
              <x v="0"/>
            </reference>
            <reference field="15" count="1">
              <x v="43"/>
            </reference>
          </references>
        </pivotArea>
        <pivotArea type="data" collapsedLevelsAreSubtotals="1" fieldPosition="0">
          <references count="3">
            <reference field="4294967294" count="1" selected="0">
              <x v="0"/>
            </reference>
            <reference field="14" count="1" selected="0">
              <x v="0"/>
            </reference>
            <reference field="15" count="1">
              <x v="61"/>
            </reference>
          </references>
        </pivotArea>
      </pivotAreas>
    </conditionalFormat>
    <conditionalFormat priority="257">
      <pivotAreas count="5">
        <pivotArea type="data" collapsedLevelsAreSubtotals="1" fieldPosition="0">
          <references count="3">
            <reference field="4294967294" count="1" selected="0">
              <x v="1"/>
            </reference>
            <reference field="14" count="1" selected="0">
              <x v="0"/>
            </reference>
            <reference field="15" count="1">
              <x v="19"/>
            </reference>
          </references>
        </pivotArea>
        <pivotArea type="data" collapsedLevelsAreSubtotals="1" fieldPosition="0">
          <references count="3">
            <reference field="4294967294" count="1" selected="0">
              <x v="1"/>
            </reference>
            <reference field="14" count="1" selected="0">
              <x v="0"/>
            </reference>
            <reference field="15" count="1">
              <x v="24"/>
            </reference>
          </references>
        </pivotArea>
        <pivotArea type="data" collapsedLevelsAreSubtotals="1" fieldPosition="0">
          <references count="3">
            <reference field="4294967294" count="1" selected="0">
              <x v="1"/>
            </reference>
            <reference field="14" count="1" selected="0">
              <x v="0"/>
            </reference>
            <reference field="15" count="1">
              <x v="37"/>
            </reference>
          </references>
        </pivotArea>
        <pivotArea type="data" collapsedLevelsAreSubtotals="1" fieldPosition="0">
          <references count="3">
            <reference field="4294967294" count="1" selected="0">
              <x v="1"/>
            </reference>
            <reference field="14" count="1" selected="0">
              <x v="0"/>
            </reference>
            <reference field="15" count="1">
              <x v="43"/>
            </reference>
          </references>
        </pivotArea>
        <pivotArea type="data" collapsedLevelsAreSubtotals="1" fieldPosition="0">
          <references count="3">
            <reference field="4294967294" count="1" selected="0">
              <x v="1"/>
            </reference>
            <reference field="14" count="1" selected="0">
              <x v="0"/>
            </reference>
            <reference field="15" count="1">
              <x v="61"/>
            </reference>
          </references>
        </pivotArea>
      </pivotAreas>
    </conditionalFormat>
    <conditionalFormat priority="256">
      <pivotAreas count="5">
        <pivotArea type="data" collapsedLevelsAreSubtotals="1" fieldPosition="0">
          <references count="3">
            <reference field="4294967294" count="6" selected="0">
              <x v="2"/>
              <x v="3"/>
              <x v="4"/>
              <x v="5"/>
              <x v="6"/>
              <x v="7"/>
            </reference>
            <reference field="14" count="1" selected="0">
              <x v="0"/>
            </reference>
            <reference field="15" count="1">
              <x v="19"/>
            </reference>
          </references>
        </pivotArea>
        <pivotArea type="data" collapsedLevelsAreSubtotals="1" fieldPosition="0">
          <references count="3">
            <reference field="4294967294" count="6" selected="0">
              <x v="2"/>
              <x v="3"/>
              <x v="4"/>
              <x v="5"/>
              <x v="6"/>
              <x v="7"/>
            </reference>
            <reference field="14" count="1" selected="0">
              <x v="0"/>
            </reference>
            <reference field="15" count="1">
              <x v="24"/>
            </reference>
          </references>
        </pivotArea>
        <pivotArea type="data" collapsedLevelsAreSubtotals="1" fieldPosition="0">
          <references count="3">
            <reference field="4294967294" count="6" selected="0">
              <x v="2"/>
              <x v="3"/>
              <x v="4"/>
              <x v="5"/>
              <x v="6"/>
              <x v="7"/>
            </reference>
            <reference field="14" count="1" selected="0">
              <x v="0"/>
            </reference>
            <reference field="15" count="1">
              <x v="37"/>
            </reference>
          </references>
        </pivotArea>
        <pivotArea type="data" collapsedLevelsAreSubtotals="1" fieldPosition="0">
          <references count="3">
            <reference field="4294967294" count="6" selected="0">
              <x v="2"/>
              <x v="3"/>
              <x v="4"/>
              <x v="5"/>
              <x v="6"/>
              <x v="7"/>
            </reference>
            <reference field="14" count="1" selected="0">
              <x v="0"/>
            </reference>
            <reference field="15" count="1">
              <x v="43"/>
            </reference>
          </references>
        </pivotArea>
        <pivotArea type="data" collapsedLevelsAreSubtotals="1" fieldPosition="0">
          <references count="3">
            <reference field="4294967294" count="6" selected="0">
              <x v="2"/>
              <x v="3"/>
              <x v="4"/>
              <x v="5"/>
              <x v="6"/>
              <x v="7"/>
            </reference>
            <reference field="14" count="1" selected="0">
              <x v="0"/>
            </reference>
            <reference field="15" count="1">
              <x v="61"/>
            </reference>
          </references>
        </pivotArea>
      </pivotAreas>
    </conditionalFormat>
    <conditionalFormat priority="255">
      <pivotAreas count="1">
        <pivotArea type="data" collapsedLevelsAreSubtotals="1" fieldPosition="0">
          <references count="4">
            <reference field="4294967294" count="1" selected="0">
              <x v="0"/>
            </reference>
            <reference field="1" count="3">
              <x v="48"/>
              <x v="283"/>
              <x v="458"/>
            </reference>
            <reference field="14" count="1" selected="0">
              <x v="0"/>
            </reference>
            <reference field="15" count="1" selected="0">
              <x v="19"/>
            </reference>
          </references>
        </pivotArea>
      </pivotAreas>
    </conditionalFormat>
    <conditionalFormat priority="254">
      <pivotAreas count="1">
        <pivotArea type="data" collapsedLevelsAreSubtotals="1" fieldPosition="0">
          <references count="4">
            <reference field="4294967294" count="7" selected="0">
              <x v="1"/>
              <x v="2"/>
              <x v="3"/>
              <x v="4"/>
              <x v="5"/>
              <x v="6"/>
              <x v="7"/>
            </reference>
            <reference field="1" count="3">
              <x v="48"/>
              <x v="283"/>
              <x v="458"/>
            </reference>
            <reference field="14" count="1" selected="0">
              <x v="0"/>
            </reference>
            <reference field="15" count="1" selected="0">
              <x v="19"/>
            </reference>
          </references>
        </pivotArea>
      </pivotAreas>
    </conditionalFormat>
    <conditionalFormat priority="253">
      <pivotAreas count="1">
        <pivotArea type="data" collapsedLevelsAreSubtotals="1" fieldPosition="0">
          <references count="4">
            <reference field="4294967294" count="1" selected="0">
              <x v="0"/>
            </reference>
            <reference field="1" count="7">
              <x v="6"/>
              <x v="163"/>
              <x v="278"/>
              <x v="322"/>
              <x v="423"/>
              <x v="468"/>
              <x v="469"/>
            </reference>
            <reference field="14" count="1" selected="0">
              <x v="0"/>
            </reference>
            <reference field="15" count="1" selected="0">
              <x v="24"/>
            </reference>
          </references>
        </pivotArea>
      </pivotAreas>
    </conditionalFormat>
    <conditionalFormat priority="252">
      <pivotAreas count="1">
        <pivotArea type="data" collapsedLevelsAreSubtotals="1" fieldPosition="0">
          <references count="4">
            <reference field="4294967294" count="7" selected="0">
              <x v="1"/>
              <x v="2"/>
              <x v="3"/>
              <x v="4"/>
              <x v="5"/>
              <x v="6"/>
              <x v="7"/>
            </reference>
            <reference field="1" count="7">
              <x v="6"/>
              <x v="163"/>
              <x v="278"/>
              <x v="322"/>
              <x v="423"/>
              <x v="468"/>
              <x v="469"/>
            </reference>
            <reference field="14" count="1" selected="0">
              <x v="0"/>
            </reference>
            <reference field="15" count="1" selected="0">
              <x v="24"/>
            </reference>
          </references>
        </pivotArea>
      </pivotAreas>
    </conditionalFormat>
    <conditionalFormat priority="251">
      <pivotAreas count="1">
        <pivotArea type="data" collapsedLevelsAreSubtotals="1" fieldPosition="0">
          <references count="4">
            <reference field="4294967294" count="1" selected="0">
              <x v="0"/>
            </reference>
            <reference field="1" count="4">
              <x v="22"/>
              <x v="294"/>
              <x v="300"/>
              <x v="442"/>
            </reference>
            <reference field="14" count="1" selected="0">
              <x v="0"/>
            </reference>
            <reference field="15" count="1" selected="0">
              <x v="37"/>
            </reference>
          </references>
        </pivotArea>
      </pivotAreas>
    </conditionalFormat>
    <conditionalFormat priority="250">
      <pivotAreas count="1">
        <pivotArea type="data" collapsedLevelsAreSubtotals="1" fieldPosition="0">
          <references count="4">
            <reference field="4294967294" count="7" selected="0">
              <x v="1"/>
              <x v="2"/>
              <x v="3"/>
              <x v="4"/>
              <x v="5"/>
              <x v="6"/>
              <x v="7"/>
            </reference>
            <reference field="1" count="4">
              <x v="22"/>
              <x v="294"/>
              <x v="300"/>
              <x v="442"/>
            </reference>
            <reference field="14" count="1" selected="0">
              <x v="0"/>
            </reference>
            <reference field="15" count="1" selected="0">
              <x v="37"/>
            </reference>
          </references>
        </pivotArea>
      </pivotAreas>
    </conditionalFormat>
    <conditionalFormat priority="249">
      <pivotAreas count="1">
        <pivotArea type="data" collapsedLevelsAreSubtotals="1" fieldPosition="0">
          <references count="4">
            <reference field="4294967294" count="1" selected="0">
              <x v="0"/>
            </reference>
            <reference field="1" count="8">
              <x v="99"/>
              <x v="117"/>
              <x v="145"/>
              <x v="200"/>
              <x v="246"/>
              <x v="325"/>
              <x v="343"/>
              <x v="351"/>
            </reference>
            <reference field="14" count="1" selected="0">
              <x v="0"/>
            </reference>
            <reference field="15" count="1" selected="0">
              <x v="43"/>
            </reference>
          </references>
        </pivotArea>
      </pivotAreas>
    </conditionalFormat>
    <conditionalFormat priority="248">
      <pivotAreas count="1">
        <pivotArea type="data" collapsedLevelsAreSubtotals="1" fieldPosition="0">
          <references count="4">
            <reference field="4294967294" count="7" selected="0">
              <x v="1"/>
              <x v="2"/>
              <x v="3"/>
              <x v="4"/>
              <x v="5"/>
              <x v="6"/>
              <x v="7"/>
            </reference>
            <reference field="1" count="8">
              <x v="99"/>
              <x v="117"/>
              <x v="145"/>
              <x v="200"/>
              <x v="246"/>
              <x v="325"/>
              <x v="343"/>
              <x v="351"/>
            </reference>
            <reference field="14" count="1" selected="0">
              <x v="0"/>
            </reference>
            <reference field="15" count="1" selected="0">
              <x v="43"/>
            </reference>
          </references>
        </pivotArea>
      </pivotAreas>
    </conditionalFormat>
    <conditionalFormat priority="247">
      <pivotAreas count="1">
        <pivotArea type="data" collapsedLevelsAreSubtotals="1" fieldPosition="0">
          <references count="4">
            <reference field="4294967294" count="1" selected="0">
              <x v="0"/>
            </reference>
            <reference field="1" count="1">
              <x v="435"/>
            </reference>
            <reference field="14" count="1" selected="0">
              <x v="0"/>
            </reference>
            <reference field="15" count="1" selected="0">
              <x v="61"/>
            </reference>
          </references>
        </pivotArea>
      </pivotAreas>
    </conditionalFormat>
    <conditionalFormat priority="246">
      <pivotAreas count="1">
        <pivotArea type="data" collapsedLevelsAreSubtotals="1" fieldPosition="0">
          <references count="4">
            <reference field="4294967294" count="7" selected="0">
              <x v="1"/>
              <x v="2"/>
              <x v="3"/>
              <x v="4"/>
              <x v="5"/>
              <x v="6"/>
              <x v="7"/>
            </reference>
            <reference field="1" count="1">
              <x v="435"/>
            </reference>
            <reference field="14" count="1" selected="0">
              <x v="0"/>
            </reference>
            <reference field="15" count="1" selected="0">
              <x v="61"/>
            </reference>
          </references>
        </pivotArea>
      </pivotAreas>
    </conditionalFormat>
    <conditionalFormat priority="245">
      <pivotAreas count="10">
        <pivotArea type="data" collapsedLevelsAreSubtotals="1" fieldPosition="0">
          <references count="3">
            <reference field="4294967294" count="1" selected="0">
              <x v="0"/>
            </reference>
            <reference field="14" count="1" selected="0">
              <x v="1"/>
            </reference>
            <reference field="15" count="1">
              <x v="38"/>
            </reference>
          </references>
        </pivotArea>
        <pivotArea type="data" collapsedLevelsAreSubtotals="1" fieldPosition="0">
          <references count="3">
            <reference field="4294967294" count="1" selected="0">
              <x v="0"/>
            </reference>
            <reference field="14" count="1" selected="0">
              <x v="1"/>
            </reference>
            <reference field="15" count="1">
              <x v="4"/>
            </reference>
          </references>
        </pivotArea>
        <pivotArea type="data" collapsedLevelsAreSubtotals="1" fieldPosition="0">
          <references count="3">
            <reference field="4294967294" count="1" selected="0">
              <x v="0"/>
            </reference>
            <reference field="14" count="1" selected="0">
              <x v="1"/>
            </reference>
            <reference field="15" count="1">
              <x v="55"/>
            </reference>
          </references>
        </pivotArea>
        <pivotArea type="data" collapsedLevelsAreSubtotals="1" fieldPosition="0">
          <references count="3">
            <reference field="4294967294" count="1" selected="0">
              <x v="0"/>
            </reference>
            <reference field="14" count="1" selected="0">
              <x v="1"/>
            </reference>
            <reference field="15" count="1">
              <x v="31"/>
            </reference>
          </references>
        </pivotArea>
        <pivotArea type="data" collapsedLevelsAreSubtotals="1" fieldPosition="0">
          <references count="3">
            <reference field="4294967294" count="1" selected="0">
              <x v="0"/>
            </reference>
            <reference field="14" count="1" selected="0">
              <x v="1"/>
            </reference>
            <reference field="15" count="1">
              <x v="57"/>
            </reference>
          </references>
        </pivotArea>
        <pivotArea type="data" collapsedLevelsAreSubtotals="1" fieldPosition="0">
          <references count="3">
            <reference field="4294967294" count="1" selected="0">
              <x v="0"/>
            </reference>
            <reference field="14" count="1" selected="0">
              <x v="1"/>
            </reference>
            <reference field="15" count="1">
              <x v="45"/>
            </reference>
          </references>
        </pivotArea>
        <pivotArea type="data" collapsedLevelsAreSubtotals="1" fieldPosition="0">
          <references count="3">
            <reference field="4294967294" count="1" selected="0">
              <x v="0"/>
            </reference>
            <reference field="14" count="1" selected="0">
              <x v="1"/>
            </reference>
            <reference field="15" count="1">
              <x v="32"/>
            </reference>
          </references>
        </pivotArea>
        <pivotArea type="data" collapsedLevelsAreSubtotals="1" fieldPosition="0">
          <references count="3">
            <reference field="4294967294" count="1" selected="0">
              <x v="0"/>
            </reference>
            <reference field="14" count="1" selected="0">
              <x v="1"/>
            </reference>
            <reference field="15" count="1">
              <x v="17"/>
            </reference>
          </references>
        </pivotArea>
        <pivotArea type="data" collapsedLevelsAreSubtotals="1" fieldPosition="0">
          <references count="3">
            <reference field="4294967294" count="1" selected="0">
              <x v="0"/>
            </reference>
            <reference field="14" count="1" selected="0">
              <x v="1"/>
            </reference>
            <reference field="15" count="1">
              <x v="3"/>
            </reference>
          </references>
        </pivotArea>
        <pivotArea type="data" collapsedLevelsAreSubtotals="1" fieldPosition="0">
          <references count="3">
            <reference field="4294967294" count="1" selected="0">
              <x v="0"/>
            </reference>
            <reference field="14" count="1" selected="0">
              <x v="1"/>
            </reference>
            <reference field="15" count="1">
              <x v="40"/>
            </reference>
          </references>
        </pivotArea>
      </pivotAreas>
    </conditionalFormat>
    <conditionalFormat priority="244">
      <pivotAreas count="10">
        <pivotArea type="data" collapsedLevelsAreSubtotals="1" fieldPosition="0">
          <references count="3">
            <reference field="4294967294" count="7" selected="0">
              <x v="1"/>
              <x v="2"/>
              <x v="3"/>
              <x v="4"/>
              <x v="5"/>
              <x v="6"/>
              <x v="7"/>
            </reference>
            <reference field="14" count="1" selected="0">
              <x v="1"/>
            </reference>
            <reference field="15" count="1">
              <x v="38"/>
            </reference>
          </references>
        </pivotArea>
        <pivotArea type="data" collapsedLevelsAreSubtotals="1" fieldPosition="0">
          <references count="3">
            <reference field="4294967294" count="7" selected="0">
              <x v="1"/>
              <x v="2"/>
              <x v="3"/>
              <x v="4"/>
              <x v="5"/>
              <x v="6"/>
              <x v="7"/>
            </reference>
            <reference field="14" count="1" selected="0">
              <x v="1"/>
            </reference>
            <reference field="15" count="1">
              <x v="4"/>
            </reference>
          </references>
        </pivotArea>
        <pivotArea type="data" collapsedLevelsAreSubtotals="1" fieldPosition="0">
          <references count="3">
            <reference field="4294967294" count="7" selected="0">
              <x v="1"/>
              <x v="2"/>
              <x v="3"/>
              <x v="4"/>
              <x v="5"/>
              <x v="6"/>
              <x v="7"/>
            </reference>
            <reference field="14" count="1" selected="0">
              <x v="1"/>
            </reference>
            <reference field="15" count="1">
              <x v="55"/>
            </reference>
          </references>
        </pivotArea>
        <pivotArea type="data" collapsedLevelsAreSubtotals="1" fieldPosition="0">
          <references count="3">
            <reference field="4294967294" count="7" selected="0">
              <x v="1"/>
              <x v="2"/>
              <x v="3"/>
              <x v="4"/>
              <x v="5"/>
              <x v="6"/>
              <x v="7"/>
            </reference>
            <reference field="14" count="1" selected="0">
              <x v="1"/>
            </reference>
            <reference field="15" count="1">
              <x v="31"/>
            </reference>
          </references>
        </pivotArea>
        <pivotArea type="data" collapsedLevelsAreSubtotals="1" fieldPosition="0">
          <references count="3">
            <reference field="4294967294" count="7" selected="0">
              <x v="1"/>
              <x v="2"/>
              <x v="3"/>
              <x v="4"/>
              <x v="5"/>
              <x v="6"/>
              <x v="7"/>
            </reference>
            <reference field="14" count="1" selected="0">
              <x v="1"/>
            </reference>
            <reference field="15" count="1">
              <x v="57"/>
            </reference>
          </references>
        </pivotArea>
        <pivotArea type="data" collapsedLevelsAreSubtotals="1" fieldPosition="0">
          <references count="3">
            <reference field="4294967294" count="7" selected="0">
              <x v="1"/>
              <x v="2"/>
              <x v="3"/>
              <x v="4"/>
              <x v="5"/>
              <x v="6"/>
              <x v="7"/>
            </reference>
            <reference field="14" count="1" selected="0">
              <x v="1"/>
            </reference>
            <reference field="15" count="1">
              <x v="45"/>
            </reference>
          </references>
        </pivotArea>
        <pivotArea type="data" collapsedLevelsAreSubtotals="1" fieldPosition="0">
          <references count="3">
            <reference field="4294967294" count="7" selected="0">
              <x v="1"/>
              <x v="2"/>
              <x v="3"/>
              <x v="4"/>
              <x v="5"/>
              <x v="6"/>
              <x v="7"/>
            </reference>
            <reference field="14" count="1" selected="0">
              <x v="1"/>
            </reference>
            <reference field="15" count="1">
              <x v="32"/>
            </reference>
          </references>
        </pivotArea>
        <pivotArea type="data" collapsedLevelsAreSubtotals="1" fieldPosition="0">
          <references count="3">
            <reference field="4294967294" count="7" selected="0">
              <x v="1"/>
              <x v="2"/>
              <x v="3"/>
              <x v="4"/>
              <x v="5"/>
              <x v="6"/>
              <x v="7"/>
            </reference>
            <reference field="14" count="1" selected="0">
              <x v="1"/>
            </reference>
            <reference field="15" count="1">
              <x v="17"/>
            </reference>
          </references>
        </pivotArea>
        <pivotArea type="data" collapsedLevelsAreSubtotals="1" fieldPosition="0">
          <references count="3">
            <reference field="4294967294" count="7" selected="0">
              <x v="1"/>
              <x v="2"/>
              <x v="3"/>
              <x v="4"/>
              <x v="5"/>
              <x v="6"/>
              <x v="7"/>
            </reference>
            <reference field="14" count="1" selected="0">
              <x v="1"/>
            </reference>
            <reference field="15" count="1">
              <x v="3"/>
            </reference>
          </references>
        </pivotArea>
        <pivotArea type="data" collapsedLevelsAreSubtotals="1" fieldPosition="0">
          <references count="3">
            <reference field="4294967294" count="7" selected="0">
              <x v="1"/>
              <x v="2"/>
              <x v="3"/>
              <x v="4"/>
              <x v="5"/>
              <x v="6"/>
              <x v="7"/>
            </reference>
            <reference field="14" count="1" selected="0">
              <x v="1"/>
            </reference>
            <reference field="15" count="1">
              <x v="40"/>
            </reference>
          </references>
        </pivotArea>
      </pivotAreas>
    </conditionalFormat>
    <conditionalFormat priority="243">
      <pivotAreas count="1">
        <pivotArea type="data" collapsedLevelsAreSubtotals="1" fieldPosition="0">
          <references count="4">
            <reference field="4294967294" count="1" selected="0">
              <x v="0"/>
            </reference>
            <reference field="1" count="3">
              <x v="24"/>
              <x v="159"/>
              <x v="175"/>
            </reference>
            <reference field="14" count="1" selected="0">
              <x v="1"/>
            </reference>
            <reference field="15" count="1" selected="0">
              <x v="38"/>
            </reference>
          </references>
        </pivotArea>
      </pivotAreas>
    </conditionalFormat>
    <conditionalFormat priority="242">
      <pivotAreas count="1">
        <pivotArea type="data" collapsedLevelsAreSubtotals="1" fieldPosition="0">
          <references count="4">
            <reference field="4294967294" count="7" selected="0">
              <x v="1"/>
              <x v="2"/>
              <x v="3"/>
              <x v="4"/>
              <x v="5"/>
              <x v="6"/>
              <x v="7"/>
            </reference>
            <reference field="1" count="3">
              <x v="24"/>
              <x v="159"/>
              <x v="175"/>
            </reference>
            <reference field="14" count="1" selected="0">
              <x v="1"/>
            </reference>
            <reference field="15" count="1" selected="0">
              <x v="38"/>
            </reference>
          </references>
        </pivotArea>
      </pivotAreas>
    </conditionalFormat>
    <conditionalFormat priority="241">
      <pivotAreas count="1">
        <pivotArea type="data" collapsedLevelsAreSubtotals="1" fieldPosition="0">
          <references count="4">
            <reference field="4294967294" count="1" selected="0">
              <x v="0"/>
            </reference>
            <reference field="1" count="3">
              <x v="196"/>
              <x v="209"/>
              <x v="430"/>
            </reference>
            <reference field="14" count="1" selected="0">
              <x v="1"/>
            </reference>
            <reference field="15" count="1" selected="0">
              <x v="4"/>
            </reference>
          </references>
        </pivotArea>
      </pivotAreas>
    </conditionalFormat>
    <conditionalFormat priority="240">
      <pivotAreas count="1">
        <pivotArea type="data" collapsedLevelsAreSubtotals="1" fieldPosition="0">
          <references count="4">
            <reference field="4294967294" count="7" selected="0">
              <x v="1"/>
              <x v="2"/>
              <x v="3"/>
              <x v="4"/>
              <x v="5"/>
              <x v="6"/>
              <x v="7"/>
            </reference>
            <reference field="1" count="3">
              <x v="196"/>
              <x v="209"/>
              <x v="430"/>
            </reference>
            <reference field="14" count="1" selected="0">
              <x v="1"/>
            </reference>
            <reference field="15" count="1" selected="0">
              <x v="4"/>
            </reference>
          </references>
        </pivotArea>
      </pivotAreas>
    </conditionalFormat>
    <conditionalFormat priority="239">
      <pivotAreas count="1">
        <pivotArea type="data" collapsedLevelsAreSubtotals="1" fieldPosition="0">
          <references count="4">
            <reference field="4294967294" count="1" selected="0">
              <x v="0"/>
            </reference>
            <reference field="1" count="12">
              <x v="8"/>
              <x v="52"/>
              <x v="58"/>
              <x v="62"/>
              <x v="83"/>
              <x v="226"/>
              <x v="282"/>
              <x v="346"/>
              <x v="395"/>
              <x v="434"/>
              <x v="436"/>
              <x v="446"/>
            </reference>
            <reference field="14" count="1" selected="0">
              <x v="1"/>
            </reference>
            <reference field="15" count="1" selected="0">
              <x v="55"/>
            </reference>
          </references>
        </pivotArea>
      </pivotAreas>
    </conditionalFormat>
    <conditionalFormat priority="238">
      <pivotAreas count="1">
        <pivotArea type="data" collapsedLevelsAreSubtotals="1" fieldPosition="0">
          <references count="4">
            <reference field="4294967294" count="7" selected="0">
              <x v="1"/>
              <x v="2"/>
              <x v="3"/>
              <x v="4"/>
              <x v="5"/>
              <x v="6"/>
              <x v="7"/>
            </reference>
            <reference field="1" count="12">
              <x v="8"/>
              <x v="52"/>
              <x v="58"/>
              <x v="62"/>
              <x v="83"/>
              <x v="226"/>
              <x v="282"/>
              <x v="346"/>
              <x v="395"/>
              <x v="434"/>
              <x v="436"/>
              <x v="446"/>
            </reference>
            <reference field="14" count="1" selected="0">
              <x v="1"/>
            </reference>
            <reference field="15" count="1" selected="0">
              <x v="55"/>
            </reference>
          </references>
        </pivotArea>
      </pivotAreas>
    </conditionalFormat>
    <conditionalFormat priority="237">
      <pivotAreas count="1">
        <pivotArea type="data" collapsedLevelsAreSubtotals="1" fieldPosition="0">
          <references count="4">
            <reference field="4294967294" count="7" selected="0">
              <x v="1"/>
              <x v="2"/>
              <x v="3"/>
              <x v="4"/>
              <x v="5"/>
              <x v="6"/>
              <x v="7"/>
            </reference>
            <reference field="1" count="17">
              <x v="68"/>
              <x v="78"/>
              <x v="84"/>
              <x v="101"/>
              <x v="135"/>
              <x v="149"/>
              <x v="180"/>
              <x v="224"/>
              <x v="273"/>
              <x v="289"/>
              <x v="296"/>
              <x v="303"/>
              <x v="335"/>
              <x v="396"/>
              <x v="414"/>
              <x v="482"/>
              <x v="485"/>
            </reference>
            <reference field="14" count="1" selected="0">
              <x v="1"/>
            </reference>
            <reference field="15" count="1" selected="0">
              <x v="31"/>
            </reference>
          </references>
        </pivotArea>
      </pivotAreas>
    </conditionalFormat>
    <conditionalFormat priority="236">
      <pivotAreas count="1">
        <pivotArea type="data" collapsedLevelsAreSubtotals="1" fieldPosition="0">
          <references count="4">
            <reference field="4294967294" count="1" selected="0">
              <x v="0"/>
            </reference>
            <reference field="1" count="17">
              <x v="68"/>
              <x v="78"/>
              <x v="84"/>
              <x v="101"/>
              <x v="135"/>
              <x v="149"/>
              <x v="180"/>
              <x v="224"/>
              <x v="273"/>
              <x v="289"/>
              <x v="296"/>
              <x v="303"/>
              <x v="335"/>
              <x v="396"/>
              <x v="414"/>
              <x v="482"/>
              <x v="485"/>
            </reference>
            <reference field="14" count="1" selected="0">
              <x v="1"/>
            </reference>
            <reference field="15" count="1" selected="0">
              <x v="31"/>
            </reference>
          </references>
        </pivotArea>
      </pivotAreas>
    </conditionalFormat>
    <conditionalFormat priority="235">
      <pivotAreas count="1">
        <pivotArea type="data" collapsedLevelsAreSubtotals="1" fieldPosition="0">
          <references count="4">
            <reference field="4294967294" count="1" selected="0">
              <x v="0"/>
            </reference>
            <reference field="1" count="5">
              <x v="328"/>
              <x v="377"/>
              <x v="382"/>
              <x v="424"/>
              <x v="460"/>
            </reference>
            <reference field="14" count="1" selected="0">
              <x v="1"/>
            </reference>
            <reference field="15" count="1" selected="0">
              <x v="57"/>
            </reference>
          </references>
        </pivotArea>
      </pivotAreas>
    </conditionalFormat>
    <conditionalFormat priority="234">
      <pivotAreas count="1">
        <pivotArea type="data" collapsedLevelsAreSubtotals="1" fieldPosition="0">
          <references count="4">
            <reference field="4294967294" count="7" selected="0">
              <x v="1"/>
              <x v="2"/>
              <x v="3"/>
              <x v="4"/>
              <x v="5"/>
              <x v="6"/>
              <x v="7"/>
            </reference>
            <reference field="1" count="5">
              <x v="328"/>
              <x v="377"/>
              <x v="382"/>
              <x v="424"/>
              <x v="460"/>
            </reference>
            <reference field="14" count="1" selected="0">
              <x v="1"/>
            </reference>
            <reference field="15" count="1" selected="0">
              <x v="57"/>
            </reference>
          </references>
        </pivotArea>
      </pivotAreas>
    </conditionalFormat>
    <conditionalFormat priority="233">
      <pivotAreas count="1">
        <pivotArea type="data" collapsedLevelsAreSubtotals="1" fieldPosition="0">
          <references count="4">
            <reference field="4294967294" count="1" selected="0">
              <x v="0"/>
            </reference>
            <reference field="1" count="3">
              <x v="146"/>
              <x v="147"/>
              <x v="425"/>
            </reference>
            <reference field="14" count="1" selected="0">
              <x v="1"/>
            </reference>
            <reference field="15" count="1" selected="0">
              <x v="45"/>
            </reference>
          </references>
        </pivotArea>
      </pivotAreas>
    </conditionalFormat>
    <conditionalFormat priority="232">
      <pivotAreas count="1">
        <pivotArea type="data" collapsedLevelsAreSubtotals="1" fieldPosition="0">
          <references count="4">
            <reference field="4294967294" count="7" selected="0">
              <x v="1"/>
              <x v="2"/>
              <x v="3"/>
              <x v="4"/>
              <x v="5"/>
              <x v="6"/>
              <x v="7"/>
            </reference>
            <reference field="1" count="3">
              <x v="146"/>
              <x v="147"/>
              <x v="425"/>
            </reference>
            <reference field="14" count="1" selected="0">
              <x v="1"/>
            </reference>
            <reference field="15" count="1" selected="0">
              <x v="45"/>
            </reference>
          </references>
        </pivotArea>
      </pivotAreas>
    </conditionalFormat>
    <conditionalFormat priority="231">
      <pivotAreas count="1">
        <pivotArea type="data" collapsedLevelsAreSubtotals="1" fieldPosition="0">
          <references count="4">
            <reference field="4294967294" count="1" selected="0">
              <x v="0"/>
            </reference>
            <reference field="1" count="8">
              <x v="133"/>
              <x v="203"/>
              <x v="275"/>
              <x v="309"/>
              <x v="323"/>
              <x v="339"/>
              <x v="376"/>
              <x v="479"/>
            </reference>
            <reference field="14" count="1" selected="0">
              <x v="1"/>
            </reference>
            <reference field="15" count="1" selected="0">
              <x v="32"/>
            </reference>
          </references>
        </pivotArea>
      </pivotAreas>
    </conditionalFormat>
    <conditionalFormat priority="230">
      <pivotAreas count="1">
        <pivotArea type="data" collapsedLevelsAreSubtotals="1" fieldPosition="0">
          <references count="4">
            <reference field="4294967294" count="7" selected="0">
              <x v="1"/>
              <x v="2"/>
              <x v="3"/>
              <x v="4"/>
              <x v="5"/>
              <x v="6"/>
              <x v="7"/>
            </reference>
            <reference field="1" count="8">
              <x v="133"/>
              <x v="203"/>
              <x v="275"/>
              <x v="309"/>
              <x v="323"/>
              <x v="339"/>
              <x v="376"/>
              <x v="479"/>
            </reference>
            <reference field="14" count="1" selected="0">
              <x v="1"/>
            </reference>
            <reference field="15" count="1" selected="0">
              <x v="32"/>
            </reference>
          </references>
        </pivotArea>
      </pivotAreas>
    </conditionalFormat>
    <conditionalFormat priority="229">
      <pivotAreas count="1">
        <pivotArea type="data" collapsedLevelsAreSubtotals="1" fieldPosition="0">
          <references count="4">
            <reference field="4294967294" count="1" selected="0">
              <x v="0"/>
            </reference>
            <reference field="1" count="3">
              <x v="210"/>
              <x v="279"/>
              <x v="365"/>
            </reference>
            <reference field="14" count="1" selected="0">
              <x v="1"/>
            </reference>
            <reference field="15" count="1" selected="0">
              <x v="17"/>
            </reference>
          </references>
        </pivotArea>
      </pivotAreas>
    </conditionalFormat>
    <conditionalFormat priority="228">
      <pivotAreas count="1">
        <pivotArea type="data" collapsedLevelsAreSubtotals="1" fieldPosition="0">
          <references count="4">
            <reference field="4294967294" count="7" selected="0">
              <x v="1"/>
              <x v="2"/>
              <x v="3"/>
              <x v="4"/>
              <x v="5"/>
              <x v="6"/>
              <x v="7"/>
            </reference>
            <reference field="1" count="3">
              <x v="210"/>
              <x v="279"/>
              <x v="365"/>
            </reference>
            <reference field="14" count="1" selected="0">
              <x v="1"/>
            </reference>
            <reference field="15" count="1" selected="0">
              <x v="17"/>
            </reference>
          </references>
        </pivotArea>
      </pivotAreas>
    </conditionalFormat>
    <conditionalFormat priority="227">
      <pivotAreas count="3">
        <pivotArea type="data" collapsedLevelsAreSubtotals="1" fieldPosition="0">
          <references count="4">
            <reference field="4294967294" count="1" selected="0">
              <x v="0"/>
            </reference>
            <reference field="1" count="2">
              <x v="44"/>
              <x v="69"/>
            </reference>
            <reference field="14" count="1" selected="0">
              <x v="1"/>
            </reference>
            <reference field="15" count="1" selected="0">
              <x v="3"/>
            </reference>
          </references>
        </pivotArea>
        <pivotArea type="data" collapsedLevelsAreSubtotals="1" fieldPosition="0">
          <references count="3">
            <reference field="4294967294" count="1" selected="0">
              <x v="0"/>
            </reference>
            <reference field="14" count="1" selected="0">
              <x v="1"/>
            </reference>
            <reference field="15" count="1">
              <x v="40"/>
            </reference>
          </references>
        </pivotArea>
        <pivotArea type="data" collapsedLevelsAreSubtotals="1" fieldPosition="0">
          <references count="4">
            <reference field="4294967294" count="1" selected="0">
              <x v="0"/>
            </reference>
            <reference field="1" count="1">
              <x v="217"/>
            </reference>
            <reference field="14" count="1" selected="0">
              <x v="1"/>
            </reference>
            <reference field="15" count="1" selected="0">
              <x v="40"/>
            </reference>
          </references>
        </pivotArea>
      </pivotAreas>
    </conditionalFormat>
    <conditionalFormat priority="226">
      <pivotAreas count="3">
        <pivotArea type="data" collapsedLevelsAreSubtotals="1" fieldPosition="0">
          <references count="4">
            <reference field="4294967294" count="7" selected="0">
              <x v="1"/>
              <x v="2"/>
              <x v="3"/>
              <x v="4"/>
              <x v="5"/>
              <x v="6"/>
              <x v="7"/>
            </reference>
            <reference field="1" count="2">
              <x v="44"/>
              <x v="69"/>
            </reference>
            <reference field="14" count="1" selected="0">
              <x v="1"/>
            </reference>
            <reference field="15" count="1" selected="0">
              <x v="3"/>
            </reference>
          </references>
        </pivotArea>
        <pivotArea type="data" collapsedLevelsAreSubtotals="1" fieldPosition="0">
          <references count="3">
            <reference field="4294967294" count="7" selected="0">
              <x v="1"/>
              <x v="2"/>
              <x v="3"/>
              <x v="4"/>
              <x v="5"/>
              <x v="6"/>
              <x v="7"/>
            </reference>
            <reference field="14" count="1" selected="0">
              <x v="1"/>
            </reference>
            <reference field="15" count="1">
              <x v="40"/>
            </reference>
          </references>
        </pivotArea>
        <pivotArea type="data" collapsedLevelsAreSubtotals="1" fieldPosition="0">
          <references count="4">
            <reference field="4294967294" count="7" selected="0">
              <x v="1"/>
              <x v="2"/>
              <x v="3"/>
              <x v="4"/>
              <x v="5"/>
              <x v="6"/>
              <x v="7"/>
            </reference>
            <reference field="1" count="1">
              <x v="217"/>
            </reference>
            <reference field="14" count="1" selected="0">
              <x v="1"/>
            </reference>
            <reference field="15" count="1" selected="0">
              <x v="40"/>
            </reference>
          </references>
        </pivotArea>
      </pivotAreas>
    </conditionalFormat>
    <conditionalFormat priority="225">
      <pivotAreas count="6">
        <pivotArea type="data" collapsedLevelsAreSubtotals="1" fieldPosition="0">
          <references count="3">
            <reference field="4294967294" count="1" selected="0">
              <x v="0"/>
            </reference>
            <reference field="14" count="1" selected="0">
              <x v="2"/>
            </reference>
            <reference field="15" count="1">
              <x v="26"/>
            </reference>
          </references>
        </pivotArea>
        <pivotArea type="data" collapsedLevelsAreSubtotals="1" fieldPosition="0">
          <references count="3">
            <reference field="4294967294" count="1" selected="0">
              <x v="0"/>
            </reference>
            <reference field="14" count="1" selected="0">
              <x v="2"/>
            </reference>
            <reference field="15" count="1">
              <x v="6"/>
            </reference>
          </references>
        </pivotArea>
        <pivotArea type="data" collapsedLevelsAreSubtotals="1" fieldPosition="0">
          <references count="3">
            <reference field="4294967294" count="1" selected="0">
              <x v="0"/>
            </reference>
            <reference field="14" count="1" selected="0">
              <x v="2"/>
            </reference>
            <reference field="15" count="1">
              <x v="33"/>
            </reference>
          </references>
        </pivotArea>
        <pivotArea type="data" collapsedLevelsAreSubtotals="1" fieldPosition="0">
          <references count="3">
            <reference field="4294967294" count="1" selected="0">
              <x v="0"/>
            </reference>
            <reference field="14" count="1" selected="0">
              <x v="2"/>
            </reference>
            <reference field="15" count="1">
              <x v="27"/>
            </reference>
          </references>
        </pivotArea>
        <pivotArea type="data" collapsedLevelsAreSubtotals="1" fieldPosition="0">
          <references count="3">
            <reference field="4294967294" count="1" selected="0">
              <x v="0"/>
            </reference>
            <reference field="14" count="1" selected="0">
              <x v="2"/>
            </reference>
            <reference field="15" count="1">
              <x v="58"/>
            </reference>
          </references>
        </pivotArea>
        <pivotArea type="data" collapsedLevelsAreSubtotals="1" fieldPosition="0">
          <references count="3">
            <reference field="4294967294" count="1" selected="0">
              <x v="0"/>
            </reference>
            <reference field="14" count="1" selected="0">
              <x v="2"/>
            </reference>
            <reference field="15" count="1">
              <x v="48"/>
            </reference>
          </references>
        </pivotArea>
      </pivotAreas>
    </conditionalFormat>
    <conditionalFormat priority="224">
      <pivotAreas count="6">
        <pivotArea type="data" collapsedLevelsAreSubtotals="1" fieldPosition="0">
          <references count="3">
            <reference field="4294967294" count="7" selected="0">
              <x v="1"/>
              <x v="2"/>
              <x v="3"/>
              <x v="4"/>
              <x v="5"/>
              <x v="6"/>
              <x v="7"/>
            </reference>
            <reference field="14" count="1" selected="0">
              <x v="2"/>
            </reference>
            <reference field="15" count="1">
              <x v="26"/>
            </reference>
          </references>
        </pivotArea>
        <pivotArea type="data" collapsedLevelsAreSubtotals="1" fieldPosition="0">
          <references count="3">
            <reference field="4294967294" count="7" selected="0">
              <x v="1"/>
              <x v="2"/>
              <x v="3"/>
              <x v="4"/>
              <x v="5"/>
              <x v="6"/>
              <x v="7"/>
            </reference>
            <reference field="14" count="1" selected="0">
              <x v="2"/>
            </reference>
            <reference field="15" count="1">
              <x v="6"/>
            </reference>
          </references>
        </pivotArea>
        <pivotArea type="data" collapsedLevelsAreSubtotals="1" fieldPosition="0">
          <references count="3">
            <reference field="4294967294" count="7" selected="0">
              <x v="1"/>
              <x v="2"/>
              <x v="3"/>
              <x v="4"/>
              <x v="5"/>
              <x v="6"/>
              <x v="7"/>
            </reference>
            <reference field="14" count="1" selected="0">
              <x v="2"/>
            </reference>
            <reference field="15" count="1">
              <x v="33"/>
            </reference>
          </references>
        </pivotArea>
        <pivotArea type="data" collapsedLevelsAreSubtotals="1" fieldPosition="0">
          <references count="3">
            <reference field="4294967294" count="7" selected="0">
              <x v="1"/>
              <x v="2"/>
              <x v="3"/>
              <x v="4"/>
              <x v="5"/>
              <x v="6"/>
              <x v="7"/>
            </reference>
            <reference field="14" count="1" selected="0">
              <x v="2"/>
            </reference>
            <reference field="15" count="1">
              <x v="27"/>
            </reference>
          </references>
        </pivotArea>
        <pivotArea type="data" collapsedLevelsAreSubtotals="1" fieldPosition="0">
          <references count="3">
            <reference field="4294967294" count="7" selected="0">
              <x v="1"/>
              <x v="2"/>
              <x v="3"/>
              <x v="4"/>
              <x v="5"/>
              <x v="6"/>
              <x v="7"/>
            </reference>
            <reference field="14" count="1" selected="0">
              <x v="2"/>
            </reference>
            <reference field="15" count="1">
              <x v="58"/>
            </reference>
          </references>
        </pivotArea>
        <pivotArea type="data" collapsedLevelsAreSubtotals="1" fieldPosition="0">
          <references count="3">
            <reference field="4294967294" count="7" selected="0">
              <x v="1"/>
              <x v="2"/>
              <x v="3"/>
              <x v="4"/>
              <x v="5"/>
              <x v="6"/>
              <x v="7"/>
            </reference>
            <reference field="14" count="1" selected="0">
              <x v="2"/>
            </reference>
            <reference field="15" count="1">
              <x v="48"/>
            </reference>
          </references>
        </pivotArea>
      </pivotAreas>
    </conditionalFormat>
    <conditionalFormat priority="223">
      <pivotAreas count="11">
        <pivotArea type="data" collapsedLevelsAreSubtotals="1" fieldPosition="0">
          <references count="4">
            <reference field="4294967294" count="1" selected="0">
              <x v="0"/>
            </reference>
            <reference field="1" count="5">
              <x v="128"/>
              <x v="268"/>
              <x v="421"/>
              <x v="466"/>
              <x v="467"/>
            </reference>
            <reference field="14" count="1" selected="0">
              <x v="2"/>
            </reference>
            <reference field="15" count="1" selected="0">
              <x v="26"/>
            </reference>
          </references>
        </pivotArea>
        <pivotArea type="data" collapsedLevelsAreSubtotals="1" fieldPosition="0">
          <references count="3">
            <reference field="4294967294" count="1" selected="0">
              <x v="0"/>
            </reference>
            <reference field="14" count="1" selected="0">
              <x v="2"/>
            </reference>
            <reference field="15" count="1">
              <x v="6"/>
            </reference>
          </references>
        </pivotArea>
        <pivotArea type="data" collapsedLevelsAreSubtotals="1" fieldPosition="0">
          <references count="4">
            <reference field="4294967294" count="1" selected="0">
              <x v="0"/>
            </reference>
            <reference field="1" count="6">
              <x v="76"/>
              <x v="114"/>
              <x v="122"/>
              <x v="311"/>
              <x v="314"/>
              <x v="357"/>
            </reference>
            <reference field="14" count="1" selected="0">
              <x v="2"/>
            </reference>
            <reference field="15" count="1" selected="0">
              <x v="6"/>
            </reference>
          </references>
        </pivotArea>
        <pivotArea type="data" collapsedLevelsAreSubtotals="1" fieldPosition="0">
          <references count="3">
            <reference field="4294967294" count="1" selected="0">
              <x v="0"/>
            </reference>
            <reference field="14" count="1" selected="0">
              <x v="2"/>
            </reference>
            <reference field="15" count="1">
              <x v="33"/>
            </reference>
          </references>
        </pivotArea>
        <pivotArea type="data" collapsedLevelsAreSubtotals="1" fieldPosition="0">
          <references count="4">
            <reference field="4294967294" count="1" selected="0">
              <x v="0"/>
            </reference>
            <reference field="1" count="5">
              <x v="103"/>
              <x v="111"/>
              <x v="116"/>
              <x v="263"/>
              <x v="369"/>
            </reference>
            <reference field="14" count="1" selected="0">
              <x v="2"/>
            </reference>
            <reference field="15" count="1" selected="0">
              <x v="33"/>
            </reference>
          </references>
        </pivotArea>
        <pivotArea type="data" collapsedLevelsAreSubtotals="1" fieldPosition="0">
          <references count="3">
            <reference field="4294967294" count="1" selected="0">
              <x v="0"/>
            </reference>
            <reference field="14" count="1" selected="0">
              <x v="2"/>
            </reference>
            <reference field="15" count="1">
              <x v="27"/>
            </reference>
          </references>
        </pivotArea>
        <pivotArea type="data" collapsedLevelsAreSubtotals="1" fieldPosition="0">
          <references count="4">
            <reference field="4294967294" count="1" selected="0">
              <x v="0"/>
            </reference>
            <reference field="1" count="13">
              <x v="45"/>
              <x v="80"/>
              <x v="119"/>
              <x v="208"/>
              <x v="221"/>
              <x v="228"/>
              <x v="253"/>
              <x v="260"/>
              <x v="267"/>
              <x v="272"/>
              <x v="295"/>
              <x v="312"/>
              <x v="444"/>
            </reference>
            <reference field="14" count="1" selected="0">
              <x v="2"/>
            </reference>
            <reference field="15" count="1" selected="0">
              <x v="27"/>
            </reference>
          </references>
        </pivotArea>
        <pivotArea type="data" collapsedLevelsAreSubtotals="1" fieldPosition="0">
          <references count="3">
            <reference field="4294967294" count="1" selected="0">
              <x v="0"/>
            </reference>
            <reference field="14" count="1" selected="0">
              <x v="2"/>
            </reference>
            <reference field="15" count="1">
              <x v="58"/>
            </reference>
          </references>
        </pivotArea>
        <pivotArea type="data" collapsedLevelsAreSubtotals="1" fieldPosition="0">
          <references count="4">
            <reference field="4294967294" count="1" selected="0">
              <x v="0"/>
            </reference>
            <reference field="1" count="2">
              <x v="23"/>
              <x v="360"/>
            </reference>
            <reference field="14" count="1" selected="0">
              <x v="2"/>
            </reference>
            <reference field="15" count="1" selected="0">
              <x v="58"/>
            </reference>
          </references>
        </pivotArea>
        <pivotArea type="data" collapsedLevelsAreSubtotals="1" fieldPosition="0">
          <references count="3">
            <reference field="4294967294" count="1" selected="0">
              <x v="0"/>
            </reference>
            <reference field="14" count="1" selected="0">
              <x v="2"/>
            </reference>
            <reference field="15" count="1">
              <x v="48"/>
            </reference>
          </references>
        </pivotArea>
        <pivotArea type="data" collapsedLevelsAreSubtotals="1" fieldPosition="0">
          <references count="4">
            <reference field="4294967294" count="1" selected="0">
              <x v="0"/>
            </reference>
            <reference field="1" count="1">
              <x v="174"/>
            </reference>
            <reference field="14" count="1" selected="0">
              <x v="2"/>
            </reference>
            <reference field="15" count="1" selected="0">
              <x v="48"/>
            </reference>
          </references>
        </pivotArea>
      </pivotAreas>
    </conditionalFormat>
    <conditionalFormat priority="222">
      <pivotAreas count="12">
        <pivotArea type="data" collapsedLevelsAreSubtotals="1" fieldPosition="0">
          <references count="3">
            <reference field="4294967294" count="7" selected="0">
              <x v="1"/>
              <x v="2"/>
              <x v="3"/>
              <x v="4"/>
              <x v="5"/>
              <x v="6"/>
              <x v="7"/>
            </reference>
            <reference field="14" count="1" selected="0">
              <x v="2"/>
            </reference>
            <reference field="15" count="1">
              <x v="26"/>
            </reference>
          </references>
        </pivotArea>
        <pivotArea type="data" collapsedLevelsAreSubtotals="1" fieldPosition="0">
          <references count="4">
            <reference field="4294967294" count="7" selected="0">
              <x v="1"/>
              <x v="2"/>
              <x v="3"/>
              <x v="4"/>
              <x v="5"/>
              <x v="6"/>
              <x v="7"/>
            </reference>
            <reference field="1" count="5">
              <x v="128"/>
              <x v="268"/>
              <x v="421"/>
              <x v="466"/>
              <x v="467"/>
            </reference>
            <reference field="14" count="1" selected="0">
              <x v="2"/>
            </reference>
            <reference field="15" count="1" selected="0">
              <x v="26"/>
            </reference>
          </references>
        </pivotArea>
        <pivotArea type="data" collapsedLevelsAreSubtotals="1" fieldPosition="0">
          <references count="3">
            <reference field="4294967294" count="7" selected="0">
              <x v="1"/>
              <x v="2"/>
              <x v="3"/>
              <x v="4"/>
              <x v="5"/>
              <x v="6"/>
              <x v="7"/>
            </reference>
            <reference field="14" count="1" selected="0">
              <x v="2"/>
            </reference>
            <reference field="15" count="1">
              <x v="6"/>
            </reference>
          </references>
        </pivotArea>
        <pivotArea type="data" collapsedLevelsAreSubtotals="1" fieldPosition="0">
          <references count="4">
            <reference field="4294967294" count="7" selected="0">
              <x v="1"/>
              <x v="2"/>
              <x v="3"/>
              <x v="4"/>
              <x v="5"/>
              <x v="6"/>
              <x v="7"/>
            </reference>
            <reference field="1" count="6">
              <x v="76"/>
              <x v="114"/>
              <x v="122"/>
              <x v="311"/>
              <x v="314"/>
              <x v="357"/>
            </reference>
            <reference field="14" count="1" selected="0">
              <x v="2"/>
            </reference>
            <reference field="15" count="1" selected="0">
              <x v="6"/>
            </reference>
          </references>
        </pivotArea>
        <pivotArea type="data" collapsedLevelsAreSubtotals="1" fieldPosition="0">
          <references count="3">
            <reference field="4294967294" count="7" selected="0">
              <x v="1"/>
              <x v="2"/>
              <x v="3"/>
              <x v="4"/>
              <x v="5"/>
              <x v="6"/>
              <x v="7"/>
            </reference>
            <reference field="14" count="1" selected="0">
              <x v="2"/>
            </reference>
            <reference field="15" count="1">
              <x v="33"/>
            </reference>
          </references>
        </pivotArea>
        <pivotArea type="data" collapsedLevelsAreSubtotals="1" fieldPosition="0">
          <references count="4">
            <reference field="4294967294" count="7" selected="0">
              <x v="1"/>
              <x v="2"/>
              <x v="3"/>
              <x v="4"/>
              <x v="5"/>
              <x v="6"/>
              <x v="7"/>
            </reference>
            <reference field="1" count="5">
              <x v="103"/>
              <x v="111"/>
              <x v="116"/>
              <x v="263"/>
              <x v="369"/>
            </reference>
            <reference field="14" count="1" selected="0">
              <x v="2"/>
            </reference>
            <reference field="15" count="1" selected="0">
              <x v="33"/>
            </reference>
          </references>
        </pivotArea>
        <pivotArea type="data" collapsedLevelsAreSubtotals="1" fieldPosition="0">
          <references count="3">
            <reference field="4294967294" count="7" selected="0">
              <x v="1"/>
              <x v="2"/>
              <x v="3"/>
              <x v="4"/>
              <x v="5"/>
              <x v="6"/>
              <x v="7"/>
            </reference>
            <reference field="14" count="1" selected="0">
              <x v="2"/>
            </reference>
            <reference field="15" count="1">
              <x v="27"/>
            </reference>
          </references>
        </pivotArea>
        <pivotArea type="data" collapsedLevelsAreSubtotals="1" fieldPosition="0">
          <references count="4">
            <reference field="4294967294" count="7" selected="0">
              <x v="1"/>
              <x v="2"/>
              <x v="3"/>
              <x v="4"/>
              <x v="5"/>
              <x v="6"/>
              <x v="7"/>
            </reference>
            <reference field="1" count="13">
              <x v="45"/>
              <x v="80"/>
              <x v="119"/>
              <x v="208"/>
              <x v="221"/>
              <x v="228"/>
              <x v="253"/>
              <x v="260"/>
              <x v="267"/>
              <x v="272"/>
              <x v="295"/>
              <x v="312"/>
              <x v="444"/>
            </reference>
            <reference field="14" count="1" selected="0">
              <x v="2"/>
            </reference>
            <reference field="15" count="1" selected="0">
              <x v="27"/>
            </reference>
          </references>
        </pivotArea>
        <pivotArea type="data" collapsedLevelsAreSubtotals="1" fieldPosition="0">
          <references count="3">
            <reference field="4294967294" count="7" selected="0">
              <x v="1"/>
              <x v="2"/>
              <x v="3"/>
              <x v="4"/>
              <x v="5"/>
              <x v="6"/>
              <x v="7"/>
            </reference>
            <reference field="14" count="1" selected="0">
              <x v="2"/>
            </reference>
            <reference field="15" count="1">
              <x v="58"/>
            </reference>
          </references>
        </pivotArea>
        <pivotArea type="data" collapsedLevelsAreSubtotals="1" fieldPosition="0">
          <references count="4">
            <reference field="4294967294" count="7" selected="0">
              <x v="1"/>
              <x v="2"/>
              <x v="3"/>
              <x v="4"/>
              <x v="5"/>
              <x v="6"/>
              <x v="7"/>
            </reference>
            <reference field="1" count="2">
              <x v="23"/>
              <x v="360"/>
            </reference>
            <reference field="14" count="1" selected="0">
              <x v="2"/>
            </reference>
            <reference field="15" count="1" selected="0">
              <x v="58"/>
            </reference>
          </references>
        </pivotArea>
        <pivotArea type="data" collapsedLevelsAreSubtotals="1" fieldPosition="0">
          <references count="3">
            <reference field="4294967294" count="7" selected="0">
              <x v="1"/>
              <x v="2"/>
              <x v="3"/>
              <x v="4"/>
              <x v="5"/>
              <x v="6"/>
              <x v="7"/>
            </reference>
            <reference field="14" count="1" selected="0">
              <x v="2"/>
            </reference>
            <reference field="15" count="1">
              <x v="48"/>
            </reference>
          </references>
        </pivotArea>
        <pivotArea type="data" collapsedLevelsAreSubtotals="1" fieldPosition="0">
          <references count="4">
            <reference field="4294967294" count="7" selected="0">
              <x v="1"/>
              <x v="2"/>
              <x v="3"/>
              <x v="4"/>
              <x v="5"/>
              <x v="6"/>
              <x v="7"/>
            </reference>
            <reference field="1" count="1">
              <x v="174"/>
            </reference>
            <reference field="14" count="1" selected="0">
              <x v="2"/>
            </reference>
            <reference field="15" count="1" selected="0">
              <x v="48"/>
            </reference>
          </references>
        </pivotArea>
      </pivotAreas>
    </conditionalFormat>
    <conditionalFormat priority="221">
      <pivotAreas count="4">
        <pivotArea type="data" collapsedLevelsAreSubtotals="1" fieldPosition="0">
          <references count="3">
            <reference field="4294967294" count="1" selected="0">
              <x v="0"/>
            </reference>
            <reference field="14" count="1" selected="0">
              <x v="3"/>
            </reference>
            <reference field="15" count="1">
              <x v="47"/>
            </reference>
          </references>
        </pivotArea>
        <pivotArea type="data" collapsedLevelsAreSubtotals="1" fieldPosition="0">
          <references count="4">
            <reference field="4294967294" count="1" selected="0">
              <x v="0"/>
            </reference>
            <reference field="1" count="18">
              <x v="41"/>
              <x v="100"/>
              <x v="120"/>
              <x v="129"/>
              <x v="140"/>
              <x v="142"/>
              <x v="168"/>
              <x v="183"/>
              <x v="222"/>
              <x v="265"/>
              <x v="286"/>
              <x v="287"/>
              <x v="341"/>
              <x v="344"/>
              <x v="361"/>
              <x v="363"/>
              <x v="454"/>
              <x v="480"/>
            </reference>
            <reference field="14" count="1" selected="0">
              <x v="3"/>
            </reference>
            <reference field="15" count="1" selected="0">
              <x v="47"/>
            </reference>
          </references>
        </pivotArea>
        <pivotArea type="data" collapsedLevelsAreSubtotals="1" fieldPosition="0">
          <references count="3">
            <reference field="4294967294" count="1" selected="0">
              <x v="0"/>
            </reference>
            <reference field="14" count="1" selected="0">
              <x v="3"/>
            </reference>
            <reference field="15" count="1">
              <x v="23"/>
            </reference>
          </references>
        </pivotArea>
        <pivotArea type="data" collapsedLevelsAreSubtotals="1" fieldPosition="0">
          <references count="4">
            <reference field="4294967294" count="1" selected="0">
              <x v="0"/>
            </reference>
            <reference field="1" count="3">
              <x v="54"/>
              <x v="215"/>
              <x v="400"/>
            </reference>
            <reference field="14" count="1" selected="0">
              <x v="3"/>
            </reference>
            <reference field="15" count="1" selected="0">
              <x v="23"/>
            </reference>
          </references>
        </pivotArea>
      </pivotAreas>
    </conditionalFormat>
    <conditionalFormat priority="220">
      <pivotAreas count="4">
        <pivotArea type="data" collapsedLevelsAreSubtotals="1" fieldPosition="0">
          <references count="3">
            <reference field="4294967294" count="7" selected="0">
              <x v="1"/>
              <x v="2"/>
              <x v="3"/>
              <x v="4"/>
              <x v="5"/>
              <x v="6"/>
              <x v="7"/>
            </reference>
            <reference field="14" count="1" selected="0">
              <x v="3"/>
            </reference>
            <reference field="15" count="1">
              <x v="47"/>
            </reference>
          </references>
        </pivotArea>
        <pivotArea type="data" collapsedLevelsAreSubtotals="1" fieldPosition="0">
          <references count="4">
            <reference field="4294967294" count="7" selected="0">
              <x v="1"/>
              <x v="2"/>
              <x v="3"/>
              <x v="4"/>
              <x v="5"/>
              <x v="6"/>
              <x v="7"/>
            </reference>
            <reference field="1" count="18">
              <x v="41"/>
              <x v="100"/>
              <x v="120"/>
              <x v="129"/>
              <x v="140"/>
              <x v="142"/>
              <x v="168"/>
              <x v="183"/>
              <x v="222"/>
              <x v="265"/>
              <x v="286"/>
              <x v="287"/>
              <x v="341"/>
              <x v="344"/>
              <x v="361"/>
              <x v="363"/>
              <x v="454"/>
              <x v="480"/>
            </reference>
            <reference field="14" count="1" selected="0">
              <x v="3"/>
            </reference>
            <reference field="15" count="1" selected="0">
              <x v="47"/>
            </reference>
          </references>
        </pivotArea>
        <pivotArea type="data" collapsedLevelsAreSubtotals="1" fieldPosition="0">
          <references count="3">
            <reference field="4294967294" count="7" selected="0">
              <x v="1"/>
              <x v="2"/>
              <x v="3"/>
              <x v="4"/>
              <x v="5"/>
              <x v="6"/>
              <x v="7"/>
            </reference>
            <reference field="14" count="1" selected="0">
              <x v="3"/>
            </reference>
            <reference field="15" count="1">
              <x v="23"/>
            </reference>
          </references>
        </pivotArea>
        <pivotArea type="data" collapsedLevelsAreSubtotals="1" fieldPosition="0">
          <references count="4">
            <reference field="4294967294" count="7" selected="0">
              <x v="1"/>
              <x v="2"/>
              <x v="3"/>
              <x v="4"/>
              <x v="5"/>
              <x v="6"/>
              <x v="7"/>
            </reference>
            <reference field="1" count="3">
              <x v="54"/>
              <x v="215"/>
              <x v="400"/>
            </reference>
            <reference field="14" count="1" selected="0">
              <x v="3"/>
            </reference>
            <reference field="15" count="1" selected="0">
              <x v="23"/>
            </reference>
          </references>
        </pivotArea>
      </pivotAreas>
    </conditionalFormat>
    <conditionalFormat priority="219">
      <pivotAreas count="2">
        <pivotArea type="data" collapsedLevelsAreSubtotals="1" fieldPosition="0">
          <references count="3">
            <reference field="4294967294" count="1" selected="0">
              <x v="0"/>
            </reference>
            <reference field="14" count="1" selected="0">
              <x v="4"/>
            </reference>
            <reference field="15" count="1">
              <x v="5"/>
            </reference>
          </references>
        </pivotArea>
        <pivotArea type="data" collapsedLevelsAreSubtotals="1" fieldPosition="0">
          <references count="4">
            <reference field="4294967294" count="1" selected="0">
              <x v="0"/>
            </reference>
            <reference field="1" count="18">
              <x v="56"/>
              <x v="108"/>
              <x v="109"/>
              <x v="118"/>
              <x v="190"/>
              <x v="191"/>
              <x v="233"/>
              <x v="258"/>
              <x v="261"/>
              <x v="285"/>
              <x v="364"/>
              <x v="388"/>
              <x v="406"/>
              <x v="418"/>
              <x v="441"/>
              <x v="453"/>
              <x v="473"/>
              <x v="488"/>
            </reference>
            <reference field="14" count="1" selected="0">
              <x v="4"/>
            </reference>
            <reference field="15" count="1" selected="0">
              <x v="5"/>
            </reference>
          </references>
        </pivotArea>
      </pivotAreas>
    </conditionalFormat>
    <conditionalFormat priority="218">
      <pivotAreas count="2">
        <pivotArea type="data" collapsedLevelsAreSubtotals="1" fieldPosition="0">
          <references count="3">
            <reference field="4294967294" count="1" selected="0">
              <x v="0"/>
            </reference>
            <reference field="14" count="1" selected="0">
              <x v="4"/>
            </reference>
            <reference field="15" count="1">
              <x v="9"/>
            </reference>
          </references>
        </pivotArea>
        <pivotArea type="data" collapsedLevelsAreSubtotals="1" fieldPosition="0">
          <references count="4">
            <reference field="4294967294" count="1" selected="0">
              <x v="0"/>
            </reference>
            <reference field="1" count="21">
              <x v="33"/>
              <x v="57"/>
              <x v="66"/>
              <x v="88"/>
              <x v="98"/>
              <x v="112"/>
              <x v="185"/>
              <x v="201"/>
              <x v="214"/>
              <x v="242"/>
              <x v="249"/>
              <x v="288"/>
              <x v="315"/>
              <x v="316"/>
              <x v="319"/>
              <x v="320"/>
              <x v="332"/>
              <x v="383"/>
              <x v="397"/>
              <x v="415"/>
              <x v="422"/>
            </reference>
            <reference field="14" count="1" selected="0">
              <x v="4"/>
            </reference>
            <reference field="15" count="1" selected="0">
              <x v="9"/>
            </reference>
          </references>
        </pivotArea>
      </pivotAreas>
    </conditionalFormat>
    <conditionalFormat priority="217">
      <pivotAreas count="4">
        <pivotArea type="data" collapsedLevelsAreSubtotals="1" fieldPosition="0">
          <references count="3">
            <reference field="4294967294" count="7" selected="0">
              <x v="1"/>
              <x v="2"/>
              <x v="3"/>
              <x v="4"/>
              <x v="5"/>
              <x v="6"/>
              <x v="7"/>
            </reference>
            <reference field="14" count="1" selected="0">
              <x v="4"/>
            </reference>
            <reference field="15" count="1">
              <x v="5"/>
            </reference>
          </references>
        </pivotArea>
        <pivotArea type="data" collapsedLevelsAreSubtotals="1" fieldPosition="0">
          <references count="4">
            <reference field="4294967294" count="7" selected="0">
              <x v="1"/>
              <x v="2"/>
              <x v="3"/>
              <x v="4"/>
              <x v="5"/>
              <x v="6"/>
              <x v="7"/>
            </reference>
            <reference field="1" count="18">
              <x v="56"/>
              <x v="108"/>
              <x v="109"/>
              <x v="118"/>
              <x v="190"/>
              <x v="191"/>
              <x v="233"/>
              <x v="258"/>
              <x v="261"/>
              <x v="285"/>
              <x v="364"/>
              <x v="388"/>
              <x v="406"/>
              <x v="418"/>
              <x v="441"/>
              <x v="453"/>
              <x v="473"/>
              <x v="488"/>
            </reference>
            <reference field="14" count="1" selected="0">
              <x v="4"/>
            </reference>
            <reference field="15" count="1" selected="0">
              <x v="5"/>
            </reference>
          </references>
        </pivotArea>
        <pivotArea type="data" collapsedLevelsAreSubtotals="1" fieldPosition="0">
          <references count="3">
            <reference field="4294967294" count="7" selected="0">
              <x v="1"/>
              <x v="2"/>
              <x v="3"/>
              <x v="4"/>
              <x v="5"/>
              <x v="6"/>
              <x v="7"/>
            </reference>
            <reference field="14" count="1" selected="0">
              <x v="4"/>
            </reference>
            <reference field="15" count="1">
              <x v="9"/>
            </reference>
          </references>
        </pivotArea>
        <pivotArea type="data" collapsedLevelsAreSubtotals="1" fieldPosition="0">
          <references count="4">
            <reference field="4294967294" count="7" selected="0">
              <x v="1"/>
              <x v="2"/>
              <x v="3"/>
              <x v="4"/>
              <x v="5"/>
              <x v="6"/>
              <x v="7"/>
            </reference>
            <reference field="1" count="21">
              <x v="33"/>
              <x v="57"/>
              <x v="66"/>
              <x v="88"/>
              <x v="98"/>
              <x v="112"/>
              <x v="185"/>
              <x v="201"/>
              <x v="214"/>
              <x v="242"/>
              <x v="249"/>
              <x v="288"/>
              <x v="315"/>
              <x v="316"/>
              <x v="319"/>
              <x v="320"/>
              <x v="332"/>
              <x v="383"/>
              <x v="397"/>
              <x v="415"/>
              <x v="422"/>
            </reference>
            <reference field="14" count="1" selected="0">
              <x v="4"/>
            </reference>
            <reference field="15" count="1" selected="0">
              <x v="9"/>
            </reference>
          </references>
        </pivotArea>
      </pivotAreas>
    </conditionalFormat>
    <conditionalFormat priority="216">
      <pivotAreas count="6">
        <pivotArea type="data" collapsedLevelsAreSubtotals="1" fieldPosition="0">
          <references count="3">
            <reference field="4294967294" count="1" selected="0">
              <x v="0"/>
            </reference>
            <reference field="14" count="1" selected="0">
              <x v="4"/>
            </reference>
            <reference field="15" count="1">
              <x v="36"/>
            </reference>
          </references>
        </pivotArea>
        <pivotArea type="data" collapsedLevelsAreSubtotals="1" fieldPosition="0">
          <references count="4">
            <reference field="4294967294" count="1" selected="0">
              <x v="0"/>
            </reference>
            <reference field="1" count="21">
              <x v="11"/>
              <x v="21"/>
              <x v="30"/>
              <x v="40"/>
              <x v="47"/>
              <x v="75"/>
              <x v="102"/>
              <x v="105"/>
              <x v="176"/>
              <x v="213"/>
              <x v="216"/>
              <x v="276"/>
              <x v="281"/>
              <x v="290"/>
              <x v="301"/>
              <x v="368"/>
              <x v="370"/>
              <x v="372"/>
              <x v="439"/>
              <x v="465"/>
              <x v="481"/>
            </reference>
            <reference field="14" count="1" selected="0">
              <x v="4"/>
            </reference>
            <reference field="15" count="1" selected="0">
              <x v="36"/>
            </reference>
          </references>
        </pivotArea>
        <pivotArea type="data" collapsedLevelsAreSubtotals="1" fieldPosition="0">
          <references count="3">
            <reference field="4294967294" count="1" selected="0">
              <x v="0"/>
            </reference>
            <reference field="14" count="1" selected="0">
              <x v="4"/>
            </reference>
            <reference field="15" count="1">
              <x v="18"/>
            </reference>
          </references>
        </pivotArea>
        <pivotArea type="data" collapsedLevelsAreSubtotals="1" fieldPosition="0">
          <references count="4">
            <reference field="4294967294" count="1" selected="0">
              <x v="0"/>
            </reference>
            <reference field="1" count="1">
              <x v="61"/>
            </reference>
            <reference field="14" count="1" selected="0">
              <x v="4"/>
            </reference>
            <reference field="15" count="1" selected="0">
              <x v="18"/>
            </reference>
          </references>
        </pivotArea>
        <pivotArea type="data" collapsedLevelsAreSubtotals="1" fieldPosition="0">
          <references count="3">
            <reference field="4294967294" count="1" selected="0">
              <x v="0"/>
            </reference>
            <reference field="14" count="1" selected="0">
              <x v="4"/>
            </reference>
            <reference field="15" count="1">
              <x v="15"/>
            </reference>
          </references>
        </pivotArea>
        <pivotArea type="data" collapsedLevelsAreSubtotals="1" fieldPosition="0">
          <references count="4">
            <reference field="4294967294" count="1" selected="0">
              <x v="0"/>
            </reference>
            <reference field="1" count="4">
              <x v="29"/>
              <x v="81"/>
              <x v="144"/>
              <x v="419"/>
            </reference>
            <reference field="14" count="1" selected="0">
              <x v="4"/>
            </reference>
            <reference field="15" count="1" selected="0">
              <x v="15"/>
            </reference>
          </references>
        </pivotArea>
      </pivotAreas>
    </conditionalFormat>
    <conditionalFormat priority="215">
      <pivotAreas count="6">
        <pivotArea type="data" collapsedLevelsAreSubtotals="1" fieldPosition="0">
          <references count="3">
            <reference field="4294967294" count="7" selected="0">
              <x v="1"/>
              <x v="2"/>
              <x v="3"/>
              <x v="4"/>
              <x v="5"/>
              <x v="6"/>
              <x v="7"/>
            </reference>
            <reference field="14" count="1" selected="0">
              <x v="4"/>
            </reference>
            <reference field="15" count="1">
              <x v="36"/>
            </reference>
          </references>
        </pivotArea>
        <pivotArea type="data" collapsedLevelsAreSubtotals="1" fieldPosition="0">
          <references count="4">
            <reference field="4294967294" count="7" selected="0">
              <x v="1"/>
              <x v="2"/>
              <x v="3"/>
              <x v="4"/>
              <x v="5"/>
              <x v="6"/>
              <x v="7"/>
            </reference>
            <reference field="1" count="21">
              <x v="11"/>
              <x v="21"/>
              <x v="30"/>
              <x v="40"/>
              <x v="47"/>
              <x v="75"/>
              <x v="102"/>
              <x v="105"/>
              <x v="176"/>
              <x v="213"/>
              <x v="216"/>
              <x v="276"/>
              <x v="281"/>
              <x v="290"/>
              <x v="301"/>
              <x v="368"/>
              <x v="370"/>
              <x v="372"/>
              <x v="439"/>
              <x v="465"/>
              <x v="481"/>
            </reference>
            <reference field="14" count="1" selected="0">
              <x v="4"/>
            </reference>
            <reference field="15" count="1" selected="0">
              <x v="36"/>
            </reference>
          </references>
        </pivotArea>
        <pivotArea type="data" collapsedLevelsAreSubtotals="1" fieldPosition="0">
          <references count="3">
            <reference field="4294967294" count="7" selected="0">
              <x v="1"/>
              <x v="2"/>
              <x v="3"/>
              <x v="4"/>
              <x v="5"/>
              <x v="6"/>
              <x v="7"/>
            </reference>
            <reference field="14" count="1" selected="0">
              <x v="4"/>
            </reference>
            <reference field="15" count="1">
              <x v="18"/>
            </reference>
          </references>
        </pivotArea>
        <pivotArea type="data" collapsedLevelsAreSubtotals="1" fieldPosition="0">
          <references count="4">
            <reference field="4294967294" count="7" selected="0">
              <x v="1"/>
              <x v="2"/>
              <x v="3"/>
              <x v="4"/>
              <x v="5"/>
              <x v="6"/>
              <x v="7"/>
            </reference>
            <reference field="1" count="1">
              <x v="61"/>
            </reference>
            <reference field="14" count="1" selected="0">
              <x v="4"/>
            </reference>
            <reference field="15" count="1" selected="0">
              <x v="18"/>
            </reference>
          </references>
        </pivotArea>
        <pivotArea type="data" collapsedLevelsAreSubtotals="1" fieldPosition="0">
          <references count="3">
            <reference field="4294967294" count="7" selected="0">
              <x v="1"/>
              <x v="2"/>
              <x v="3"/>
              <x v="4"/>
              <x v="5"/>
              <x v="6"/>
              <x v="7"/>
            </reference>
            <reference field="14" count="1" selected="0">
              <x v="4"/>
            </reference>
            <reference field="15" count="1">
              <x v="15"/>
            </reference>
          </references>
        </pivotArea>
        <pivotArea type="data" collapsedLevelsAreSubtotals="1" fieldPosition="0">
          <references count="4">
            <reference field="4294967294" count="7" selected="0">
              <x v="1"/>
              <x v="2"/>
              <x v="3"/>
              <x v="4"/>
              <x v="5"/>
              <x v="6"/>
              <x v="7"/>
            </reference>
            <reference field="1" count="4">
              <x v="29"/>
              <x v="81"/>
              <x v="144"/>
              <x v="419"/>
            </reference>
            <reference field="14" count="1" selected="0">
              <x v="4"/>
            </reference>
            <reference field="15" count="1" selected="0">
              <x v="15"/>
            </reference>
          </references>
        </pivotArea>
      </pivotAreas>
    </conditionalFormat>
    <conditionalFormat priority="212">
      <pivotAreas count="2">
        <pivotArea type="data" collapsedLevelsAreSubtotals="1" fieldPosition="0">
          <references count="3">
            <reference field="4294967294" count="1" selected="0">
              <x v="0"/>
            </reference>
            <reference field="14" count="1" selected="0">
              <x v="6"/>
            </reference>
            <reference field="15" count="1">
              <x v="0"/>
            </reference>
          </references>
        </pivotArea>
        <pivotArea type="data" collapsedLevelsAreSubtotals="1" fieldPosition="0">
          <references count="4">
            <reference field="4294967294" count="1" selected="0">
              <x v="0"/>
            </reference>
            <reference field="1" count="10">
              <x v="67"/>
              <x v="206"/>
              <x v="230"/>
              <x v="234"/>
              <x v="269"/>
              <x v="280"/>
              <x v="333"/>
              <x v="384"/>
              <x v="432"/>
              <x v="438"/>
            </reference>
            <reference field="14" count="1" selected="0">
              <x v="6"/>
            </reference>
            <reference field="15" count="1" selected="0">
              <x v="0"/>
            </reference>
          </references>
        </pivotArea>
      </pivotAreas>
    </conditionalFormat>
    <conditionalFormat priority="211">
      <pivotAreas count="2">
        <pivotArea type="data" collapsedLevelsAreSubtotals="1" fieldPosition="0">
          <references count="3">
            <reference field="4294967294" count="7" selected="0">
              <x v="1"/>
              <x v="2"/>
              <x v="3"/>
              <x v="4"/>
              <x v="5"/>
              <x v="6"/>
              <x v="7"/>
            </reference>
            <reference field="14" count="1" selected="0">
              <x v="6"/>
            </reference>
            <reference field="15" count="1">
              <x v="0"/>
            </reference>
          </references>
        </pivotArea>
        <pivotArea type="data" collapsedLevelsAreSubtotals="1" fieldPosition="0">
          <references count="4">
            <reference field="4294967294" count="7" selected="0">
              <x v="1"/>
              <x v="2"/>
              <x v="3"/>
              <x v="4"/>
              <x v="5"/>
              <x v="6"/>
              <x v="7"/>
            </reference>
            <reference field="1" count="10">
              <x v="67"/>
              <x v="206"/>
              <x v="230"/>
              <x v="234"/>
              <x v="269"/>
              <x v="280"/>
              <x v="333"/>
              <x v="384"/>
              <x v="432"/>
              <x v="438"/>
            </reference>
            <reference field="14" count="1" selected="0">
              <x v="6"/>
            </reference>
            <reference field="15" count="1" selected="0">
              <x v="0"/>
            </reference>
          </references>
        </pivotArea>
      </pivotAreas>
    </conditionalFormat>
    <conditionalFormat priority="210">
      <pivotAreas count="2">
        <pivotArea type="data" collapsedLevelsAreSubtotals="1" fieldPosition="0">
          <references count="3">
            <reference field="4294967294" count="1" selected="0">
              <x v="0"/>
            </reference>
            <reference field="14" count="1" selected="0">
              <x v="6"/>
            </reference>
            <reference field="15" count="1">
              <x v="42"/>
            </reference>
          </references>
        </pivotArea>
        <pivotArea type="data" collapsedLevelsAreSubtotals="1" fieldPosition="0">
          <references count="4">
            <reference field="4294967294" count="1" selected="0">
              <x v="0"/>
            </reference>
            <reference field="1" count="17">
              <x v="87"/>
              <x v="131"/>
              <x v="137"/>
              <x v="150"/>
              <x v="198"/>
              <x v="235"/>
              <x v="237"/>
              <x v="240"/>
              <x v="330"/>
              <x v="348"/>
              <x v="349"/>
              <x v="352"/>
              <x v="356"/>
              <x v="409"/>
              <x v="413"/>
              <x v="476"/>
              <x v="484"/>
            </reference>
            <reference field="14" count="1" selected="0">
              <x v="6"/>
            </reference>
            <reference field="15" count="1" selected="0">
              <x v="42"/>
            </reference>
          </references>
        </pivotArea>
      </pivotAreas>
    </conditionalFormat>
    <conditionalFormat priority="209">
      <pivotAreas count="2">
        <pivotArea type="data" collapsedLevelsAreSubtotals="1" fieldPosition="0">
          <references count="3">
            <reference field="4294967294" count="7" selected="0">
              <x v="1"/>
              <x v="2"/>
              <x v="3"/>
              <x v="4"/>
              <x v="5"/>
              <x v="6"/>
              <x v="7"/>
            </reference>
            <reference field="14" count="1" selected="0">
              <x v="6"/>
            </reference>
            <reference field="15" count="1">
              <x v="42"/>
            </reference>
          </references>
        </pivotArea>
        <pivotArea type="data" collapsedLevelsAreSubtotals="1" fieldPosition="0">
          <references count="4">
            <reference field="4294967294" count="7" selected="0">
              <x v="1"/>
              <x v="2"/>
              <x v="3"/>
              <x v="4"/>
              <x v="5"/>
              <x v="6"/>
              <x v="7"/>
            </reference>
            <reference field="1" count="17">
              <x v="87"/>
              <x v="131"/>
              <x v="137"/>
              <x v="150"/>
              <x v="198"/>
              <x v="235"/>
              <x v="237"/>
              <x v="240"/>
              <x v="330"/>
              <x v="348"/>
              <x v="349"/>
              <x v="352"/>
              <x v="356"/>
              <x v="409"/>
              <x v="413"/>
              <x v="476"/>
              <x v="484"/>
            </reference>
            <reference field="14" count="1" selected="0">
              <x v="6"/>
            </reference>
            <reference field="15" count="1" selected="0">
              <x v="42"/>
            </reference>
          </references>
        </pivotArea>
      </pivotAreas>
    </conditionalFormat>
    <conditionalFormat priority="208">
      <pivotAreas count="2">
        <pivotArea type="data" collapsedLevelsAreSubtotals="1" fieldPosition="0">
          <references count="3">
            <reference field="4294967294" count="1" selected="0">
              <x v="0"/>
            </reference>
            <reference field="14" count="1" selected="0">
              <x v="6"/>
            </reference>
            <reference field="15" count="1">
              <x v="52"/>
            </reference>
          </references>
        </pivotArea>
        <pivotArea type="data" collapsedLevelsAreSubtotals="1" fieldPosition="0">
          <references count="4">
            <reference field="4294967294" count="1" selected="0">
              <x v="0"/>
            </reference>
            <reference field="1" count="5">
              <x v="130"/>
              <x v="252"/>
              <x v="331"/>
              <x v="342"/>
              <x v="447"/>
            </reference>
            <reference field="14" count="1" selected="0">
              <x v="6"/>
            </reference>
            <reference field="15" count="1" selected="0">
              <x v="52"/>
            </reference>
          </references>
        </pivotArea>
      </pivotAreas>
    </conditionalFormat>
    <conditionalFormat priority="207">
      <pivotAreas count="2">
        <pivotArea type="data" collapsedLevelsAreSubtotals="1" fieldPosition="0">
          <references count="3">
            <reference field="4294967294" count="7" selected="0">
              <x v="1"/>
              <x v="2"/>
              <x v="3"/>
              <x v="4"/>
              <x v="5"/>
              <x v="6"/>
              <x v="7"/>
            </reference>
            <reference field="14" count="1" selected="0">
              <x v="6"/>
            </reference>
            <reference field="15" count="1">
              <x v="52"/>
            </reference>
          </references>
        </pivotArea>
        <pivotArea type="data" collapsedLevelsAreSubtotals="1" fieldPosition="0">
          <references count="4">
            <reference field="4294967294" count="7" selected="0">
              <x v="1"/>
              <x v="2"/>
              <x v="3"/>
              <x v="4"/>
              <x v="5"/>
              <x v="6"/>
              <x v="7"/>
            </reference>
            <reference field="1" count="5">
              <x v="130"/>
              <x v="252"/>
              <x v="331"/>
              <x v="342"/>
              <x v="447"/>
            </reference>
            <reference field="14" count="1" selected="0">
              <x v="6"/>
            </reference>
            <reference field="15" count="1" selected="0">
              <x v="52"/>
            </reference>
          </references>
        </pivotArea>
      </pivotAreas>
    </conditionalFormat>
    <conditionalFormat priority="206">
      <pivotAreas count="2">
        <pivotArea type="data" collapsedLevelsAreSubtotals="1" fieldPosition="0">
          <references count="3">
            <reference field="4294967294" count="1" selected="0">
              <x v="0"/>
            </reference>
            <reference field="14" count="1" selected="0">
              <x v="6"/>
            </reference>
            <reference field="15" count="1">
              <x v="35"/>
            </reference>
          </references>
        </pivotArea>
        <pivotArea type="data" collapsedLevelsAreSubtotals="1" fieldPosition="0">
          <references count="4">
            <reference field="4294967294" count="1" selected="0">
              <x v="0"/>
            </reference>
            <reference field="1" count="3">
              <x v="0"/>
              <x v="207"/>
              <x v="227"/>
            </reference>
            <reference field="14" count="1" selected="0">
              <x v="6"/>
            </reference>
            <reference field="15" count="1" selected="0">
              <x v="35"/>
            </reference>
          </references>
        </pivotArea>
      </pivotAreas>
    </conditionalFormat>
    <conditionalFormat priority="205">
      <pivotAreas count="2">
        <pivotArea type="data" collapsedLevelsAreSubtotals="1" fieldPosition="0">
          <references count="3">
            <reference field="4294967294" count="7" selected="0">
              <x v="1"/>
              <x v="2"/>
              <x v="3"/>
              <x v="4"/>
              <x v="5"/>
              <x v="6"/>
              <x v="7"/>
            </reference>
            <reference field="14" count="1" selected="0">
              <x v="6"/>
            </reference>
            <reference field="15" count="1">
              <x v="35"/>
            </reference>
          </references>
        </pivotArea>
        <pivotArea type="data" collapsedLevelsAreSubtotals="1" fieldPosition="0">
          <references count="4">
            <reference field="4294967294" count="7" selected="0">
              <x v="1"/>
              <x v="2"/>
              <x v="3"/>
              <x v="4"/>
              <x v="5"/>
              <x v="6"/>
              <x v="7"/>
            </reference>
            <reference field="1" count="3">
              <x v="0"/>
              <x v="207"/>
              <x v="227"/>
            </reference>
            <reference field="14" count="1" selected="0">
              <x v="6"/>
            </reference>
            <reference field="15" count="1" selected="0">
              <x v="35"/>
            </reference>
          </references>
        </pivotArea>
      </pivotAreas>
    </conditionalFormat>
    <conditionalFormat priority="204">
      <pivotAreas count="2">
        <pivotArea type="data" collapsedLevelsAreSubtotals="1" fieldPosition="0">
          <references count="3">
            <reference field="4294967294" count="1" selected="0">
              <x v="0"/>
            </reference>
            <reference field="14" count="1" selected="0">
              <x v="6"/>
            </reference>
            <reference field="15" count="1">
              <x v="1"/>
            </reference>
          </references>
        </pivotArea>
        <pivotArea type="data" collapsedLevelsAreSubtotals="1" fieldPosition="0">
          <references count="4">
            <reference field="4294967294" count="1" selected="0">
              <x v="0"/>
            </reference>
            <reference field="1" count="4">
              <x v="96"/>
              <x v="181"/>
              <x v="188"/>
              <x v="449"/>
            </reference>
            <reference field="14" count="1" selected="0">
              <x v="6"/>
            </reference>
            <reference field="15" count="1" selected="0">
              <x v="1"/>
            </reference>
          </references>
        </pivotArea>
      </pivotAreas>
    </conditionalFormat>
    <conditionalFormat priority="203">
      <pivotAreas count="2">
        <pivotArea type="data" collapsedLevelsAreSubtotals="1" fieldPosition="0">
          <references count="3">
            <reference field="4294967294" count="7" selected="0">
              <x v="1"/>
              <x v="2"/>
              <x v="3"/>
              <x v="4"/>
              <x v="5"/>
              <x v="6"/>
              <x v="7"/>
            </reference>
            <reference field="14" count="1" selected="0">
              <x v="6"/>
            </reference>
            <reference field="15" count="1">
              <x v="1"/>
            </reference>
          </references>
        </pivotArea>
        <pivotArea type="data" collapsedLevelsAreSubtotals="1" fieldPosition="0">
          <references count="4">
            <reference field="4294967294" count="7" selected="0">
              <x v="1"/>
              <x v="2"/>
              <x v="3"/>
              <x v="4"/>
              <x v="5"/>
              <x v="6"/>
              <x v="7"/>
            </reference>
            <reference field="1" count="4">
              <x v="96"/>
              <x v="181"/>
              <x v="188"/>
              <x v="449"/>
            </reference>
            <reference field="14" count="1" selected="0">
              <x v="6"/>
            </reference>
            <reference field="15" count="1" selected="0">
              <x v="1"/>
            </reference>
          </references>
        </pivotArea>
      </pivotAreas>
    </conditionalFormat>
    <conditionalFormat priority="202">
      <pivotAreas count="2">
        <pivotArea type="data" collapsedLevelsAreSubtotals="1" fieldPosition="0">
          <references count="3">
            <reference field="4294967294" count="1" selected="0">
              <x v="0"/>
            </reference>
            <reference field="14" count="1" selected="0">
              <x v="6"/>
            </reference>
            <reference field="15" count="1">
              <x v="11"/>
            </reference>
          </references>
        </pivotArea>
        <pivotArea type="data" collapsedLevelsAreSubtotals="1" fieldPosition="0">
          <references count="4">
            <reference field="4294967294" count="1" selected="0">
              <x v="0"/>
            </reference>
            <reference field="1" count="5">
              <x v="106"/>
              <x v="125"/>
              <x v="389"/>
              <x v="393"/>
              <x v="470"/>
            </reference>
            <reference field="14" count="1" selected="0">
              <x v="6"/>
            </reference>
            <reference field="15" count="1" selected="0">
              <x v="11"/>
            </reference>
          </references>
        </pivotArea>
      </pivotAreas>
    </conditionalFormat>
    <conditionalFormat priority="201">
      <pivotAreas count="2">
        <pivotArea type="data" collapsedLevelsAreSubtotals="1" fieldPosition="0">
          <references count="3">
            <reference field="4294967294" count="7" selected="0">
              <x v="1"/>
              <x v="2"/>
              <x v="3"/>
              <x v="4"/>
              <x v="5"/>
              <x v="6"/>
              <x v="7"/>
            </reference>
            <reference field="14" count="1" selected="0">
              <x v="6"/>
            </reference>
            <reference field="15" count="1">
              <x v="11"/>
            </reference>
          </references>
        </pivotArea>
        <pivotArea type="data" collapsedLevelsAreSubtotals="1" fieldPosition="0">
          <references count="4">
            <reference field="4294967294" count="7" selected="0">
              <x v="1"/>
              <x v="2"/>
              <x v="3"/>
              <x v="4"/>
              <x v="5"/>
              <x v="6"/>
              <x v="7"/>
            </reference>
            <reference field="1" count="5">
              <x v="106"/>
              <x v="125"/>
              <x v="389"/>
              <x v="393"/>
              <x v="470"/>
            </reference>
            <reference field="14" count="1" selected="0">
              <x v="6"/>
            </reference>
            <reference field="15" count="1" selected="0">
              <x v="11"/>
            </reference>
          </references>
        </pivotArea>
      </pivotAreas>
    </conditionalFormat>
    <conditionalFormat priority="200">
      <pivotAreas count="2">
        <pivotArea type="data" collapsedLevelsAreSubtotals="1" fieldPosition="0">
          <references count="3">
            <reference field="4294967294" count="1" selected="0">
              <x v="0"/>
            </reference>
            <reference field="14" count="1" selected="0">
              <x v="6"/>
            </reference>
            <reference field="15" count="1">
              <x v="21"/>
            </reference>
          </references>
        </pivotArea>
        <pivotArea type="data" collapsedLevelsAreSubtotals="1" fieldPosition="0">
          <references count="4">
            <reference field="4294967294" count="1" selected="0">
              <x v="0"/>
            </reference>
            <reference field="1" count="5">
              <x v="35"/>
              <x v="158"/>
              <x v="165"/>
              <x v="205"/>
              <x v="392"/>
            </reference>
            <reference field="14" count="1" selected="0">
              <x v="6"/>
            </reference>
            <reference field="15" count="1" selected="0">
              <x v="21"/>
            </reference>
          </references>
        </pivotArea>
      </pivotAreas>
    </conditionalFormat>
    <conditionalFormat priority="199">
      <pivotAreas count="2">
        <pivotArea type="data" collapsedLevelsAreSubtotals="1" fieldPosition="0">
          <references count="3">
            <reference field="4294967294" count="7" selected="0">
              <x v="1"/>
              <x v="2"/>
              <x v="3"/>
              <x v="4"/>
              <x v="5"/>
              <x v="6"/>
              <x v="7"/>
            </reference>
            <reference field="14" count="1" selected="0">
              <x v="6"/>
            </reference>
            <reference field="15" count="1">
              <x v="21"/>
            </reference>
          </references>
        </pivotArea>
        <pivotArea type="data" collapsedLevelsAreSubtotals="1" fieldPosition="0">
          <references count="4">
            <reference field="4294967294" count="7" selected="0">
              <x v="1"/>
              <x v="2"/>
              <x v="3"/>
              <x v="4"/>
              <x v="5"/>
              <x v="6"/>
              <x v="7"/>
            </reference>
            <reference field="1" count="5">
              <x v="35"/>
              <x v="158"/>
              <x v="165"/>
              <x v="205"/>
              <x v="392"/>
            </reference>
            <reference field="14" count="1" selected="0">
              <x v="6"/>
            </reference>
            <reference field="15" count="1" selected="0">
              <x v="21"/>
            </reference>
          </references>
        </pivotArea>
      </pivotAreas>
    </conditionalFormat>
    <conditionalFormat priority="198">
      <pivotAreas count="2">
        <pivotArea type="data" collapsedLevelsAreSubtotals="1" fieldPosition="0">
          <references count="3">
            <reference field="4294967294" count="1" selected="0">
              <x v="0"/>
            </reference>
            <reference field="14" count="1" selected="0">
              <x v="6"/>
            </reference>
            <reference field="15" count="1">
              <x v="8"/>
            </reference>
          </references>
        </pivotArea>
        <pivotArea type="data" collapsedLevelsAreSubtotals="1" fieldPosition="0">
          <references count="4">
            <reference field="4294967294" count="1" selected="0">
              <x v="0"/>
            </reference>
            <reference field="1" count="7">
              <x v="1"/>
              <x v="19"/>
              <x v="85"/>
              <x v="199"/>
              <x v="257"/>
              <x v="292"/>
              <x v="437"/>
            </reference>
            <reference field="14" count="1" selected="0">
              <x v="6"/>
            </reference>
            <reference field="15" count="1" selected="0">
              <x v="8"/>
            </reference>
          </references>
        </pivotArea>
      </pivotAreas>
    </conditionalFormat>
    <conditionalFormat priority="197">
      <pivotAreas count="2">
        <pivotArea type="data" collapsedLevelsAreSubtotals="1" fieldPosition="0">
          <references count="3">
            <reference field="4294967294" count="7" selected="0">
              <x v="1"/>
              <x v="2"/>
              <x v="3"/>
              <x v="4"/>
              <x v="5"/>
              <x v="6"/>
              <x v="7"/>
            </reference>
            <reference field="14" count="1" selected="0">
              <x v="6"/>
            </reference>
            <reference field="15" count="1">
              <x v="8"/>
            </reference>
          </references>
        </pivotArea>
        <pivotArea type="data" collapsedLevelsAreSubtotals="1" fieldPosition="0">
          <references count="4">
            <reference field="4294967294" count="7" selected="0">
              <x v="1"/>
              <x v="2"/>
              <x v="3"/>
              <x v="4"/>
              <x v="5"/>
              <x v="6"/>
              <x v="7"/>
            </reference>
            <reference field="1" count="7">
              <x v="1"/>
              <x v="19"/>
              <x v="85"/>
              <x v="199"/>
              <x v="257"/>
              <x v="292"/>
              <x v="437"/>
            </reference>
            <reference field="14" count="1" selected="0">
              <x v="6"/>
            </reference>
            <reference field="15" count="1" selected="0">
              <x v="8"/>
            </reference>
          </references>
        </pivotArea>
      </pivotAreas>
    </conditionalFormat>
    <conditionalFormat priority="196">
      <pivotAreas count="2">
        <pivotArea type="data" collapsedLevelsAreSubtotals="1" fieldPosition="0">
          <references count="3">
            <reference field="4294967294" count="1" selected="0">
              <x v="0"/>
            </reference>
            <reference field="14" count="1" selected="0">
              <x v="6"/>
            </reference>
            <reference field="15" count="1">
              <x v="50"/>
            </reference>
          </references>
        </pivotArea>
        <pivotArea type="data" collapsedLevelsAreSubtotals="1" fieldPosition="0">
          <references count="4">
            <reference field="4294967294" count="1" selected="0">
              <x v="0"/>
            </reference>
            <reference field="1" count="6">
              <x v="170"/>
              <x v="255"/>
              <x v="274"/>
              <x v="327"/>
              <x v="391"/>
              <x v="457"/>
            </reference>
            <reference field="14" count="1" selected="0">
              <x v="6"/>
            </reference>
            <reference field="15" count="1" selected="0">
              <x v="50"/>
            </reference>
          </references>
        </pivotArea>
      </pivotAreas>
    </conditionalFormat>
    <conditionalFormat priority="195">
      <pivotAreas count="2">
        <pivotArea type="data" collapsedLevelsAreSubtotals="1" fieldPosition="0">
          <references count="3">
            <reference field="4294967294" count="7" selected="0">
              <x v="1"/>
              <x v="2"/>
              <x v="3"/>
              <x v="4"/>
              <x v="5"/>
              <x v="6"/>
              <x v="7"/>
            </reference>
            <reference field="14" count="1" selected="0">
              <x v="6"/>
            </reference>
            <reference field="15" count="1">
              <x v="50"/>
            </reference>
          </references>
        </pivotArea>
        <pivotArea type="data" collapsedLevelsAreSubtotals="1" fieldPosition="0">
          <references count="4">
            <reference field="4294967294" count="7" selected="0">
              <x v="1"/>
              <x v="2"/>
              <x v="3"/>
              <x v="4"/>
              <x v="5"/>
              <x v="6"/>
              <x v="7"/>
            </reference>
            <reference field="1" count="6">
              <x v="170"/>
              <x v="255"/>
              <x v="274"/>
              <x v="327"/>
              <x v="391"/>
              <x v="457"/>
            </reference>
            <reference field="14" count="1" selected="0">
              <x v="6"/>
            </reference>
            <reference field="15" count="1" selected="0">
              <x v="50"/>
            </reference>
          </references>
        </pivotArea>
      </pivotAreas>
    </conditionalFormat>
    <conditionalFormat priority="194">
      <pivotAreas count="2">
        <pivotArea type="data" collapsedLevelsAreSubtotals="1" fieldPosition="0">
          <references count="3">
            <reference field="4294967294" count="1" selected="0">
              <x v="0"/>
            </reference>
            <reference field="14" count="1" selected="0">
              <x v="6"/>
            </reference>
            <reference field="15" count="1">
              <x v="2"/>
            </reference>
          </references>
        </pivotArea>
        <pivotArea type="data" collapsedLevelsAreSubtotals="1" fieldPosition="0">
          <references count="4">
            <reference field="4294967294" count="1" selected="0">
              <x v="0"/>
            </reference>
            <reference field="1" count="5">
              <x v="15"/>
              <x v="27"/>
              <x v="138"/>
              <x v="412"/>
              <x v="448"/>
            </reference>
            <reference field="14" count="1" selected="0">
              <x v="6"/>
            </reference>
            <reference field="15" count="1" selected="0">
              <x v="2"/>
            </reference>
          </references>
        </pivotArea>
      </pivotAreas>
    </conditionalFormat>
    <conditionalFormat priority="193">
      <pivotAreas count="2">
        <pivotArea type="data" collapsedLevelsAreSubtotals="1" fieldPosition="0">
          <references count="3">
            <reference field="4294967294" count="7" selected="0">
              <x v="1"/>
              <x v="2"/>
              <x v="3"/>
              <x v="4"/>
              <x v="5"/>
              <x v="6"/>
              <x v="7"/>
            </reference>
            <reference field="14" count="1" selected="0">
              <x v="6"/>
            </reference>
            <reference field="15" count="1">
              <x v="2"/>
            </reference>
          </references>
        </pivotArea>
        <pivotArea type="data" collapsedLevelsAreSubtotals="1" fieldPosition="0">
          <references count="4">
            <reference field="4294967294" count="7" selected="0">
              <x v="1"/>
              <x v="2"/>
              <x v="3"/>
              <x v="4"/>
              <x v="5"/>
              <x v="6"/>
              <x v="7"/>
            </reference>
            <reference field="1" count="5">
              <x v="15"/>
              <x v="27"/>
              <x v="138"/>
              <x v="412"/>
              <x v="448"/>
            </reference>
            <reference field="14" count="1" selected="0">
              <x v="6"/>
            </reference>
            <reference field="15" count="1" selected="0">
              <x v="2"/>
            </reference>
          </references>
        </pivotArea>
      </pivotAreas>
    </conditionalFormat>
    <conditionalFormat priority="192">
      <pivotAreas count="2">
        <pivotArea type="data" collapsedLevelsAreSubtotals="1" fieldPosition="0">
          <references count="3">
            <reference field="4294967294" count="1" selected="0">
              <x v="0"/>
            </reference>
            <reference field="14" count="1" selected="0">
              <x v="6"/>
            </reference>
            <reference field="15" count="1">
              <x v="59"/>
            </reference>
          </references>
        </pivotArea>
        <pivotArea type="data" collapsedLevelsAreSubtotals="1" fieldPosition="0">
          <references count="4">
            <reference field="4294967294" count="1" selected="0">
              <x v="0"/>
            </reference>
            <reference field="1" count="2">
              <x v="186"/>
              <x v="450"/>
            </reference>
            <reference field="14" count="1" selected="0">
              <x v="6"/>
            </reference>
            <reference field="15" count="1" selected="0">
              <x v="59"/>
            </reference>
          </references>
        </pivotArea>
      </pivotAreas>
    </conditionalFormat>
    <conditionalFormat priority="191">
      <pivotAreas count="2">
        <pivotArea type="data" collapsedLevelsAreSubtotals="1" fieldPosition="0">
          <references count="3">
            <reference field="4294967294" count="1" selected="0">
              <x v="0"/>
            </reference>
            <reference field="14" count="1" selected="0">
              <x v="6"/>
            </reference>
            <reference field="15" count="1">
              <x v="13"/>
            </reference>
          </references>
        </pivotArea>
        <pivotArea type="data" collapsedLevelsAreSubtotals="1" fieldPosition="0">
          <references count="4">
            <reference field="4294967294" count="1" selected="0">
              <x v="0"/>
            </reference>
            <reference field="1" count="1">
              <x v="380"/>
            </reference>
            <reference field="14" count="1" selected="0">
              <x v="6"/>
            </reference>
            <reference field="15" count="1" selected="0">
              <x v="13"/>
            </reference>
          </references>
        </pivotArea>
      </pivotAreas>
    </conditionalFormat>
    <conditionalFormat priority="190">
      <pivotAreas count="4">
        <pivotArea type="data" collapsedLevelsAreSubtotals="1" fieldPosition="0">
          <references count="3">
            <reference field="4294967294" count="7" selected="0">
              <x v="1"/>
              <x v="2"/>
              <x v="3"/>
              <x v="4"/>
              <x v="5"/>
              <x v="6"/>
              <x v="7"/>
            </reference>
            <reference field="14" count="1" selected="0">
              <x v="6"/>
            </reference>
            <reference field="15" count="1">
              <x v="59"/>
            </reference>
          </references>
        </pivotArea>
        <pivotArea type="data" collapsedLevelsAreSubtotals="1" fieldPosition="0">
          <references count="4">
            <reference field="4294967294" count="7" selected="0">
              <x v="1"/>
              <x v="2"/>
              <x v="3"/>
              <x v="4"/>
              <x v="5"/>
              <x v="6"/>
              <x v="7"/>
            </reference>
            <reference field="1" count="2">
              <x v="186"/>
              <x v="450"/>
            </reference>
            <reference field="14" count="1" selected="0">
              <x v="6"/>
            </reference>
            <reference field="15" count="1" selected="0">
              <x v="59"/>
            </reference>
          </references>
        </pivotArea>
        <pivotArea type="data" collapsedLevelsAreSubtotals="1" fieldPosition="0">
          <references count="3">
            <reference field="4294967294" count="7" selected="0">
              <x v="1"/>
              <x v="2"/>
              <x v="3"/>
              <x v="4"/>
              <x v="5"/>
              <x v="6"/>
              <x v="7"/>
            </reference>
            <reference field="14" count="1" selected="0">
              <x v="6"/>
            </reference>
            <reference field="15" count="1">
              <x v="13"/>
            </reference>
          </references>
        </pivotArea>
        <pivotArea type="data" collapsedLevelsAreSubtotals="1" fieldPosition="0">
          <references count="4">
            <reference field="4294967294" count="7" selected="0">
              <x v="1"/>
              <x v="2"/>
              <x v="3"/>
              <x v="4"/>
              <x v="5"/>
              <x v="6"/>
              <x v="7"/>
            </reference>
            <reference field="1" count="1">
              <x v="380"/>
            </reference>
            <reference field="14" count="1" selected="0">
              <x v="6"/>
            </reference>
            <reference field="15" count="1" selected="0">
              <x v="13"/>
            </reference>
          </references>
        </pivotArea>
      </pivotAreas>
    </conditionalFormat>
    <conditionalFormat priority="189">
      <pivotAreas count="6">
        <pivotArea type="data" collapsedLevelsAreSubtotals="1" fieldPosition="0">
          <references count="3">
            <reference field="4294967294" count="1" selected="0">
              <x v="0"/>
            </reference>
            <reference field="14" count="1" selected="0">
              <x v="7"/>
            </reference>
            <reference field="15" count="1">
              <x v="54"/>
            </reference>
          </references>
        </pivotArea>
        <pivotArea type="data" collapsedLevelsAreSubtotals="1" fieldPosition="0">
          <references count="3">
            <reference field="4294967294" count="1" selected="0">
              <x v="0"/>
            </reference>
            <reference field="14" count="1" selected="0">
              <x v="7"/>
            </reference>
            <reference field="15" count="1">
              <x v="56"/>
            </reference>
          </references>
        </pivotArea>
        <pivotArea type="data" collapsedLevelsAreSubtotals="1" fieldPosition="0">
          <references count="3">
            <reference field="4294967294" count="1" selected="0">
              <x v="0"/>
            </reference>
            <reference field="14" count="1" selected="0">
              <x v="7"/>
            </reference>
            <reference field="15" count="1">
              <x v="53"/>
            </reference>
          </references>
        </pivotArea>
        <pivotArea type="data" collapsedLevelsAreSubtotals="1" fieldPosition="0">
          <references count="3">
            <reference field="4294967294" count="1" selected="0">
              <x v="0"/>
            </reference>
            <reference field="14" count="1" selected="0">
              <x v="7"/>
            </reference>
            <reference field="15" count="1">
              <x v="39"/>
            </reference>
          </references>
        </pivotArea>
        <pivotArea type="data" collapsedLevelsAreSubtotals="1" fieldPosition="0">
          <references count="3">
            <reference field="4294967294" count="1" selected="0">
              <x v="0"/>
            </reference>
            <reference field="14" count="1" selected="0">
              <x v="7"/>
            </reference>
            <reference field="15" count="1">
              <x v="12"/>
            </reference>
          </references>
        </pivotArea>
        <pivotArea type="data" collapsedLevelsAreSubtotals="1" fieldPosition="0">
          <references count="3">
            <reference field="4294967294" count="1" selected="0">
              <x v="0"/>
            </reference>
            <reference field="14" count="1" selected="0">
              <x v="7"/>
            </reference>
            <reference field="15" count="1">
              <x v="22"/>
            </reference>
          </references>
        </pivotArea>
      </pivotAreas>
    </conditionalFormat>
    <conditionalFormat priority="188">
      <pivotAreas count="6">
        <pivotArea type="data" collapsedLevelsAreSubtotals="1" fieldPosition="0">
          <references count="3">
            <reference field="4294967294" count="7" selected="0">
              <x v="1"/>
              <x v="2"/>
              <x v="3"/>
              <x v="4"/>
              <x v="5"/>
              <x v="6"/>
              <x v="7"/>
            </reference>
            <reference field="14" count="1" selected="0">
              <x v="7"/>
            </reference>
            <reference field="15" count="1">
              <x v="54"/>
            </reference>
          </references>
        </pivotArea>
        <pivotArea type="data" collapsedLevelsAreSubtotals="1" fieldPosition="0">
          <references count="3">
            <reference field="4294967294" count="7" selected="0">
              <x v="1"/>
              <x v="2"/>
              <x v="3"/>
              <x v="4"/>
              <x v="5"/>
              <x v="6"/>
              <x v="7"/>
            </reference>
            <reference field="14" count="1" selected="0">
              <x v="7"/>
            </reference>
            <reference field="15" count="1">
              <x v="56"/>
            </reference>
          </references>
        </pivotArea>
        <pivotArea type="data" collapsedLevelsAreSubtotals="1" fieldPosition="0">
          <references count="3">
            <reference field="4294967294" count="7" selected="0">
              <x v="1"/>
              <x v="2"/>
              <x v="3"/>
              <x v="4"/>
              <x v="5"/>
              <x v="6"/>
              <x v="7"/>
            </reference>
            <reference field="14" count="1" selected="0">
              <x v="7"/>
            </reference>
            <reference field="15" count="1">
              <x v="53"/>
            </reference>
          </references>
        </pivotArea>
        <pivotArea type="data" collapsedLevelsAreSubtotals="1" fieldPosition="0">
          <references count="3">
            <reference field="4294967294" count="7" selected="0">
              <x v="1"/>
              <x v="2"/>
              <x v="3"/>
              <x v="4"/>
              <x v="5"/>
              <x v="6"/>
              <x v="7"/>
            </reference>
            <reference field="14" count="1" selected="0">
              <x v="7"/>
            </reference>
            <reference field="15" count="1">
              <x v="39"/>
            </reference>
          </references>
        </pivotArea>
        <pivotArea type="data" collapsedLevelsAreSubtotals="1" fieldPosition="0">
          <references count="3">
            <reference field="4294967294" count="7" selected="0">
              <x v="1"/>
              <x v="2"/>
              <x v="3"/>
              <x v="4"/>
              <x v="5"/>
              <x v="6"/>
              <x v="7"/>
            </reference>
            <reference field="14" count="1" selected="0">
              <x v="7"/>
            </reference>
            <reference field="15" count="1">
              <x v="12"/>
            </reference>
          </references>
        </pivotArea>
        <pivotArea type="data" collapsedLevelsAreSubtotals="1" fieldPosition="0">
          <references count="3">
            <reference field="4294967294" count="7" selected="0">
              <x v="1"/>
              <x v="2"/>
              <x v="3"/>
              <x v="4"/>
              <x v="5"/>
              <x v="6"/>
              <x v="7"/>
            </reference>
            <reference field="14" count="1" selected="0">
              <x v="7"/>
            </reference>
            <reference field="15" count="1">
              <x v="22"/>
            </reference>
          </references>
        </pivotArea>
      </pivotAreas>
    </conditionalFormat>
    <conditionalFormat priority="187">
      <pivotAreas count="1">
        <pivotArea type="data" collapsedLevelsAreSubtotals="1" fieldPosition="0">
          <references count="4">
            <reference field="4294967294" count="1" selected="0">
              <x v="0"/>
            </reference>
            <reference field="1" count="18">
              <x v="7"/>
              <x v="39"/>
              <x v="50"/>
              <x v="77"/>
              <x v="94"/>
              <x v="110"/>
              <x v="197"/>
              <x v="247"/>
              <x v="306"/>
              <x v="334"/>
              <x v="345"/>
              <x v="354"/>
              <x v="373"/>
              <x v="394"/>
              <x v="398"/>
              <x v="404"/>
              <x v="420"/>
              <x v="443"/>
            </reference>
            <reference field="14" count="1" selected="0">
              <x v="7"/>
            </reference>
            <reference field="15" count="1" selected="0">
              <x v="54"/>
            </reference>
          </references>
        </pivotArea>
      </pivotAreas>
    </conditionalFormat>
    <conditionalFormat priority="186">
      <pivotAreas count="1">
        <pivotArea type="data" collapsedLevelsAreSubtotals="1" fieldPosition="0">
          <references count="4">
            <reference field="4294967294" count="7" selected="0">
              <x v="1"/>
              <x v="2"/>
              <x v="3"/>
              <x v="4"/>
              <x v="5"/>
              <x v="6"/>
              <x v="7"/>
            </reference>
            <reference field="1" count="18">
              <x v="7"/>
              <x v="39"/>
              <x v="50"/>
              <x v="77"/>
              <x v="94"/>
              <x v="110"/>
              <x v="197"/>
              <x v="247"/>
              <x v="306"/>
              <x v="334"/>
              <x v="345"/>
              <x v="354"/>
              <x v="373"/>
              <x v="394"/>
              <x v="398"/>
              <x v="404"/>
              <x v="420"/>
              <x v="443"/>
            </reference>
            <reference field="14" count="1" selected="0">
              <x v="7"/>
            </reference>
            <reference field="15" count="1" selected="0">
              <x v="54"/>
            </reference>
          </references>
        </pivotArea>
      </pivotAreas>
    </conditionalFormat>
    <conditionalFormat priority="4">
      <pivotAreas count="1">
        <pivotArea type="data" collapsedLevelsAreSubtotals="1" fieldPosition="0">
          <references count="4">
            <reference field="4294967294" count="1" selected="0">
              <x v="0"/>
            </reference>
            <reference field="1" count="6">
              <x v="42"/>
              <x v="223"/>
              <x v="231"/>
              <x v="321"/>
              <x v="401"/>
              <x v="475"/>
            </reference>
            <reference field="14" count="1" selected="0">
              <x v="7"/>
            </reference>
            <reference field="15" count="1" selected="0">
              <x v="56"/>
            </reference>
          </references>
        </pivotArea>
      </pivotAreas>
    </conditionalFormat>
    <conditionalFormat priority="184">
      <pivotAreas count="1">
        <pivotArea type="data" collapsedLevelsAreSubtotals="1" fieldPosition="0">
          <references count="4">
            <reference field="4294967294" count="7" selected="0">
              <x v="1"/>
              <x v="2"/>
              <x v="3"/>
              <x v="4"/>
              <x v="5"/>
              <x v="6"/>
              <x v="7"/>
            </reference>
            <reference field="1" count="6">
              <x v="42"/>
              <x v="223"/>
              <x v="231"/>
              <x v="321"/>
              <x v="401"/>
              <x v="475"/>
            </reference>
            <reference field="14" count="1" selected="0">
              <x v="7"/>
            </reference>
            <reference field="15" count="1" selected="0">
              <x v="56"/>
            </reference>
          </references>
        </pivotArea>
      </pivotAreas>
    </conditionalFormat>
    <conditionalFormat priority="183">
      <pivotAreas count="1">
        <pivotArea type="data" collapsedLevelsAreSubtotals="1" fieldPosition="0">
          <references count="4">
            <reference field="4294967294" count="1" selected="0">
              <x v="0"/>
            </reference>
            <reference field="1" count="19">
              <x v="9"/>
              <x v="38"/>
              <x v="43"/>
              <x v="73"/>
              <x v="166"/>
              <x v="241"/>
              <x v="266"/>
              <x v="271"/>
              <x v="304"/>
              <x v="305"/>
              <x v="313"/>
              <x v="338"/>
              <x v="340"/>
              <x v="378"/>
              <x v="379"/>
              <x v="408"/>
              <x v="410"/>
              <x v="429"/>
              <x v="431"/>
            </reference>
            <reference field="14" count="1" selected="0">
              <x v="7"/>
            </reference>
            <reference field="15" count="1" selected="0">
              <x v="53"/>
            </reference>
          </references>
        </pivotArea>
      </pivotAreas>
    </conditionalFormat>
    <conditionalFormat priority="182">
      <pivotAreas count="1">
        <pivotArea type="data" collapsedLevelsAreSubtotals="1" fieldPosition="0">
          <references count="4">
            <reference field="4294967294" count="7" selected="0">
              <x v="1"/>
              <x v="2"/>
              <x v="3"/>
              <x v="4"/>
              <x v="5"/>
              <x v="6"/>
              <x v="7"/>
            </reference>
            <reference field="1" count="19">
              <x v="9"/>
              <x v="38"/>
              <x v="43"/>
              <x v="73"/>
              <x v="166"/>
              <x v="241"/>
              <x v="266"/>
              <x v="271"/>
              <x v="304"/>
              <x v="305"/>
              <x v="313"/>
              <x v="338"/>
              <x v="340"/>
              <x v="378"/>
              <x v="379"/>
              <x v="408"/>
              <x v="410"/>
              <x v="429"/>
              <x v="431"/>
            </reference>
            <reference field="14" count="1" selected="0">
              <x v="7"/>
            </reference>
            <reference field="15" count="1" selected="0">
              <x v="53"/>
            </reference>
          </references>
        </pivotArea>
      </pivotAreas>
    </conditionalFormat>
    <conditionalFormat priority="181">
      <pivotAreas count="1">
        <pivotArea type="data" collapsedLevelsAreSubtotals="1" fieldPosition="0">
          <references count="4">
            <reference field="4294967294" count="1" selected="0">
              <x v="0"/>
            </reference>
            <reference field="1" count="19">
              <x v="5"/>
              <x v="14"/>
              <x v="51"/>
              <x v="74"/>
              <x v="115"/>
              <x v="156"/>
              <x v="169"/>
              <x v="189"/>
              <x v="193"/>
              <x v="194"/>
              <x v="204"/>
              <x v="212"/>
              <x v="243"/>
              <x v="254"/>
              <x v="293"/>
              <x v="353"/>
              <x v="355"/>
              <x v="456"/>
              <x v="462"/>
            </reference>
            <reference field="14" count="1" selected="0">
              <x v="7"/>
            </reference>
            <reference field="15" count="1" selected="0">
              <x v="39"/>
            </reference>
          </references>
        </pivotArea>
      </pivotAreas>
    </conditionalFormat>
    <conditionalFormat priority="180">
      <pivotAreas count="1">
        <pivotArea type="data" collapsedLevelsAreSubtotals="1" fieldPosition="0">
          <references count="4">
            <reference field="4294967294" count="7" selected="0">
              <x v="1"/>
              <x v="2"/>
              <x v="3"/>
              <x v="4"/>
              <x v="5"/>
              <x v="6"/>
              <x v="7"/>
            </reference>
            <reference field="1" count="19">
              <x v="5"/>
              <x v="14"/>
              <x v="51"/>
              <x v="74"/>
              <x v="115"/>
              <x v="156"/>
              <x v="169"/>
              <x v="189"/>
              <x v="193"/>
              <x v="194"/>
              <x v="204"/>
              <x v="212"/>
              <x v="243"/>
              <x v="254"/>
              <x v="293"/>
              <x v="353"/>
              <x v="355"/>
              <x v="456"/>
              <x v="462"/>
            </reference>
            <reference field="14" count="1" selected="0">
              <x v="7"/>
            </reference>
            <reference field="15" count="1" selected="0">
              <x v="39"/>
            </reference>
          </references>
        </pivotArea>
      </pivotAreas>
    </conditionalFormat>
    <conditionalFormat priority="179">
      <pivotAreas count="1">
        <pivotArea type="data" collapsedLevelsAreSubtotals="1" fieldPosition="0">
          <references count="4">
            <reference field="4294967294" count="1" selected="0">
              <x v="0"/>
            </reference>
            <reference field="1" count="5">
              <x v="46"/>
              <x v="107"/>
              <x v="184"/>
              <x v="259"/>
              <x v="318"/>
            </reference>
            <reference field="14" count="1" selected="0">
              <x v="7"/>
            </reference>
            <reference field="15" count="1" selected="0">
              <x v="12"/>
            </reference>
          </references>
        </pivotArea>
      </pivotAreas>
    </conditionalFormat>
    <conditionalFormat priority="178">
      <pivotAreas count="1">
        <pivotArea type="data" collapsedLevelsAreSubtotals="1" fieldPosition="0">
          <references count="4">
            <reference field="4294967294" count="7" selected="0">
              <x v="1"/>
              <x v="2"/>
              <x v="3"/>
              <x v="4"/>
              <x v="5"/>
              <x v="6"/>
              <x v="7"/>
            </reference>
            <reference field="1" count="5">
              <x v="46"/>
              <x v="107"/>
              <x v="184"/>
              <x v="259"/>
              <x v="318"/>
            </reference>
            <reference field="14" count="1" selected="0">
              <x v="7"/>
            </reference>
            <reference field="15" count="1" selected="0">
              <x v="12"/>
            </reference>
          </references>
        </pivotArea>
      </pivotAreas>
    </conditionalFormat>
    <conditionalFormat priority="177">
      <pivotAreas count="1">
        <pivotArea type="data" collapsedLevelsAreSubtotals="1" fieldPosition="0">
          <references count="4">
            <reference field="4294967294" count="1" selected="0">
              <x v="0"/>
            </reference>
            <reference field="1" count="8">
              <x v="37"/>
              <x v="90"/>
              <x v="126"/>
              <x v="262"/>
              <x v="426"/>
              <x v="427"/>
              <x v="440"/>
              <x v="486"/>
            </reference>
            <reference field="14" count="1" selected="0">
              <x v="7"/>
            </reference>
            <reference field="15" count="1" selected="0">
              <x v="22"/>
            </reference>
          </references>
        </pivotArea>
      </pivotAreas>
    </conditionalFormat>
    <conditionalFormat priority="176">
      <pivotAreas count="1">
        <pivotArea type="data" collapsedLevelsAreSubtotals="1" fieldPosition="0">
          <references count="4">
            <reference field="4294967294" count="7" selected="0">
              <x v="1"/>
              <x v="2"/>
              <x v="3"/>
              <x v="4"/>
              <x v="5"/>
              <x v="6"/>
              <x v="7"/>
            </reference>
            <reference field="1" count="8">
              <x v="37"/>
              <x v="90"/>
              <x v="126"/>
              <x v="262"/>
              <x v="426"/>
              <x v="427"/>
              <x v="440"/>
              <x v="486"/>
            </reference>
            <reference field="14" count="1" selected="0">
              <x v="7"/>
            </reference>
            <reference field="15" count="1" selected="0">
              <x v="22"/>
            </reference>
          </references>
        </pivotArea>
      </pivotAreas>
    </conditionalFormat>
    <conditionalFormat priority="175">
      <pivotAreas count="4">
        <pivotArea type="data" collapsedLevelsAreSubtotals="1" fieldPosition="0">
          <references count="3">
            <reference field="4294967294" count="1" selected="0">
              <x v="0"/>
            </reference>
            <reference field="14" count="1" selected="0">
              <x v="8"/>
            </reference>
            <reference field="15" count="1">
              <x v="10"/>
            </reference>
          </references>
        </pivotArea>
        <pivotArea type="data" collapsedLevelsAreSubtotals="1" fieldPosition="0">
          <references count="3">
            <reference field="4294967294" count="1" selected="0">
              <x v="0"/>
            </reference>
            <reference field="14" count="1" selected="0">
              <x v="8"/>
            </reference>
            <reference field="15" count="1">
              <x v="44"/>
            </reference>
          </references>
        </pivotArea>
        <pivotArea type="data" collapsedLevelsAreSubtotals="1" fieldPosition="0">
          <references count="3">
            <reference field="4294967294" count="1" selected="0">
              <x v="0"/>
            </reference>
            <reference field="14" count="1" selected="0">
              <x v="8"/>
            </reference>
            <reference field="15" count="1">
              <x v="16"/>
            </reference>
          </references>
        </pivotArea>
        <pivotArea type="data" collapsedLevelsAreSubtotals="1" fieldPosition="0">
          <references count="3">
            <reference field="4294967294" count="1" selected="0">
              <x v="0"/>
            </reference>
            <reference field="14" count="1" selected="0">
              <x v="8"/>
            </reference>
            <reference field="15" count="1">
              <x v="14"/>
            </reference>
          </references>
        </pivotArea>
      </pivotAreas>
    </conditionalFormat>
    <conditionalFormat priority="174">
      <pivotAreas count="4">
        <pivotArea type="data" collapsedLevelsAreSubtotals="1" fieldPosition="0">
          <references count="3">
            <reference field="4294967294" count="7" selected="0">
              <x v="1"/>
              <x v="2"/>
              <x v="3"/>
              <x v="4"/>
              <x v="5"/>
              <x v="6"/>
              <x v="7"/>
            </reference>
            <reference field="14" count="1" selected="0">
              <x v="8"/>
            </reference>
            <reference field="15" count="1">
              <x v="10"/>
            </reference>
          </references>
        </pivotArea>
        <pivotArea type="data" collapsedLevelsAreSubtotals="1" fieldPosition="0">
          <references count="3">
            <reference field="4294967294" count="7" selected="0">
              <x v="1"/>
              <x v="2"/>
              <x v="3"/>
              <x v="4"/>
              <x v="5"/>
              <x v="6"/>
              <x v="7"/>
            </reference>
            <reference field="14" count="1" selected="0">
              <x v="8"/>
            </reference>
            <reference field="15" count="1">
              <x v="44"/>
            </reference>
          </references>
        </pivotArea>
        <pivotArea type="data" collapsedLevelsAreSubtotals="1" fieldPosition="0">
          <references count="3">
            <reference field="4294967294" count="7" selected="0">
              <x v="1"/>
              <x v="2"/>
              <x v="3"/>
              <x v="4"/>
              <x v="5"/>
              <x v="6"/>
              <x v="7"/>
            </reference>
            <reference field="14" count="1" selected="0">
              <x v="8"/>
            </reference>
            <reference field="15" count="1">
              <x v="16"/>
            </reference>
          </references>
        </pivotArea>
        <pivotArea type="data" collapsedLevelsAreSubtotals="1" fieldPosition="0">
          <references count="3">
            <reference field="4294967294" count="7" selected="0">
              <x v="1"/>
              <x v="2"/>
              <x v="3"/>
              <x v="4"/>
              <x v="5"/>
              <x v="6"/>
              <x v="7"/>
            </reference>
            <reference field="14" count="1" selected="0">
              <x v="8"/>
            </reference>
            <reference field="15" count="1">
              <x v="14"/>
            </reference>
          </references>
        </pivotArea>
      </pivotAreas>
    </conditionalFormat>
    <conditionalFormat priority="173">
      <pivotAreas count="1">
        <pivotArea type="data" collapsedLevelsAreSubtotals="1" fieldPosition="0">
          <references count="4">
            <reference field="4294967294" count="1" selected="0">
              <x v="0"/>
            </reference>
            <reference field="1" count="16">
              <x v="13"/>
              <x v="16"/>
              <x v="91"/>
              <x v="95"/>
              <x v="127"/>
              <x v="151"/>
              <x v="155"/>
              <x v="157"/>
              <x v="160"/>
              <x v="195"/>
              <x v="244"/>
              <x v="277"/>
              <x v="284"/>
              <x v="317"/>
              <x v="366"/>
              <x v="405"/>
            </reference>
            <reference field="14" count="1" selected="0">
              <x v="8"/>
            </reference>
            <reference field="15" count="1" selected="0">
              <x v="10"/>
            </reference>
          </references>
        </pivotArea>
      </pivotAreas>
    </conditionalFormat>
    <conditionalFormat priority="172">
      <pivotAreas count="1">
        <pivotArea type="data" collapsedLevelsAreSubtotals="1" fieldPosition="0">
          <references count="4">
            <reference field="4294967294" count="7" selected="0">
              <x v="1"/>
              <x v="2"/>
              <x v="3"/>
              <x v="4"/>
              <x v="5"/>
              <x v="6"/>
              <x v="7"/>
            </reference>
            <reference field="1" count="16">
              <x v="13"/>
              <x v="16"/>
              <x v="91"/>
              <x v="95"/>
              <x v="127"/>
              <x v="151"/>
              <x v="155"/>
              <x v="157"/>
              <x v="160"/>
              <x v="195"/>
              <x v="244"/>
              <x v="277"/>
              <x v="284"/>
              <x v="317"/>
              <x v="366"/>
              <x v="405"/>
            </reference>
            <reference field="14" count="1" selected="0">
              <x v="8"/>
            </reference>
            <reference field="15" count="1" selected="0">
              <x v="10"/>
            </reference>
          </references>
        </pivotArea>
      </pivotAreas>
    </conditionalFormat>
    <conditionalFormat priority="171">
      <pivotAreas count="1">
        <pivotArea type="data" collapsedLevelsAreSubtotals="1" fieldPosition="0">
          <references count="4">
            <reference field="4294967294" count="1" selected="0">
              <x v="0"/>
            </reference>
            <reference field="1" count="3">
              <x v="202"/>
              <x v="324"/>
              <x v="337"/>
            </reference>
            <reference field="14" count="1" selected="0">
              <x v="8"/>
            </reference>
            <reference field="15" count="1" selected="0">
              <x v="44"/>
            </reference>
          </references>
        </pivotArea>
      </pivotAreas>
    </conditionalFormat>
    <conditionalFormat priority="170">
      <pivotAreas count="1">
        <pivotArea type="data" collapsedLevelsAreSubtotals="1" fieldPosition="0">
          <references count="4">
            <reference field="4294967294" count="7" selected="0">
              <x v="1"/>
              <x v="2"/>
              <x v="3"/>
              <x v="4"/>
              <x v="5"/>
              <x v="6"/>
              <x v="7"/>
            </reference>
            <reference field="1" count="3">
              <x v="202"/>
              <x v="324"/>
              <x v="337"/>
            </reference>
            <reference field="14" count="1" selected="0">
              <x v="8"/>
            </reference>
            <reference field="15" count="1" selected="0">
              <x v="44"/>
            </reference>
          </references>
        </pivotArea>
      </pivotAreas>
    </conditionalFormat>
    <conditionalFormat priority="169">
      <pivotAreas count="1">
        <pivotArea type="data" collapsedLevelsAreSubtotals="1" fieldPosition="0">
          <references count="4">
            <reference field="4294967294" count="1" selected="0">
              <x v="0"/>
            </reference>
            <reference field="1" count="6">
              <x v="25"/>
              <x v="55"/>
              <x v="245"/>
              <x v="350"/>
              <x v="402"/>
              <x v="477"/>
            </reference>
            <reference field="14" count="1" selected="0">
              <x v="8"/>
            </reference>
            <reference field="15" count="1" selected="0">
              <x v="16"/>
            </reference>
          </references>
        </pivotArea>
      </pivotAreas>
    </conditionalFormat>
    <conditionalFormat priority="168">
      <pivotAreas count="1">
        <pivotArea type="data" collapsedLevelsAreSubtotals="1" fieldPosition="0">
          <references count="4">
            <reference field="4294967294" count="7" selected="0">
              <x v="1"/>
              <x v="2"/>
              <x v="3"/>
              <x v="4"/>
              <x v="5"/>
              <x v="6"/>
              <x v="7"/>
            </reference>
            <reference field="1" count="6">
              <x v="25"/>
              <x v="55"/>
              <x v="245"/>
              <x v="350"/>
              <x v="402"/>
              <x v="477"/>
            </reference>
            <reference field="14" count="1" selected="0">
              <x v="8"/>
            </reference>
            <reference field="15" count="1" selected="0">
              <x v="16"/>
            </reference>
          </references>
        </pivotArea>
      </pivotAreas>
    </conditionalFormat>
    <conditionalFormat priority="167">
      <pivotAreas count="1">
        <pivotArea type="data" collapsedLevelsAreSubtotals="1" fieldPosition="0">
          <references count="4">
            <reference field="4294967294" count="1" selected="0">
              <x v="0"/>
            </reference>
            <reference field="1" count="2">
              <x v="291"/>
              <x v="464"/>
            </reference>
            <reference field="14" count="1" selected="0">
              <x v="8"/>
            </reference>
            <reference field="15" count="1" selected="0">
              <x v="14"/>
            </reference>
          </references>
        </pivotArea>
      </pivotAreas>
    </conditionalFormat>
    <conditionalFormat priority="166">
      <pivotAreas count="1">
        <pivotArea type="data" collapsedLevelsAreSubtotals="1" fieldPosition="0">
          <references count="4">
            <reference field="4294967294" count="7" selected="0">
              <x v="1"/>
              <x v="2"/>
              <x v="3"/>
              <x v="4"/>
              <x v="5"/>
              <x v="6"/>
              <x v="7"/>
            </reference>
            <reference field="1" count="2">
              <x v="291"/>
              <x v="464"/>
            </reference>
            <reference field="14" count="1" selected="0">
              <x v="8"/>
            </reference>
            <reference field="15" count="1" selected="0">
              <x v="14"/>
            </reference>
          </references>
        </pivotArea>
      </pivotAreas>
    </conditionalFormat>
    <conditionalFormat priority="165">
      <pivotAreas count="2">
        <pivotArea type="data" collapsedLevelsAreSubtotals="1" fieldPosition="0">
          <references count="3">
            <reference field="4294967294" count="1" selected="0">
              <x v="0"/>
            </reference>
            <reference field="14" count="1" selected="0">
              <x v="9"/>
            </reference>
            <reference field="15" count="1">
              <x v="25"/>
            </reference>
          </references>
        </pivotArea>
        <pivotArea type="data" collapsedLevelsAreSubtotals="1" fieldPosition="0">
          <references count="3">
            <reference field="4294967294" count="1" selected="0">
              <x v="0"/>
            </reference>
            <reference field="14" count="1" selected="0">
              <x v="9"/>
            </reference>
            <reference field="15" count="1">
              <x v="51"/>
            </reference>
          </references>
        </pivotArea>
      </pivotAreas>
    </conditionalFormat>
    <conditionalFormat priority="164">
      <pivotAreas count="2">
        <pivotArea type="data" collapsedLevelsAreSubtotals="1" fieldPosition="0">
          <references count="3">
            <reference field="4294967294" count="7" selected="0">
              <x v="1"/>
              <x v="2"/>
              <x v="3"/>
              <x v="4"/>
              <x v="5"/>
              <x v="6"/>
              <x v="7"/>
            </reference>
            <reference field="14" count="1" selected="0">
              <x v="9"/>
            </reference>
            <reference field="15" count="1">
              <x v="25"/>
            </reference>
          </references>
        </pivotArea>
        <pivotArea type="data" collapsedLevelsAreSubtotals="1" fieldPosition="0">
          <references count="3">
            <reference field="4294967294" count="7" selected="0">
              <x v="1"/>
              <x v="2"/>
              <x v="3"/>
              <x v="4"/>
              <x v="5"/>
              <x v="6"/>
              <x v="7"/>
            </reference>
            <reference field="14" count="1" selected="0">
              <x v="9"/>
            </reference>
            <reference field="15" count="1">
              <x v="51"/>
            </reference>
          </references>
        </pivotArea>
      </pivotAreas>
    </conditionalFormat>
    <conditionalFormat priority="163">
      <pivotAreas count="1">
        <pivotArea type="data" collapsedLevelsAreSubtotals="1" fieldPosition="0">
          <references count="4">
            <reference field="4294967294" count="1" selected="0">
              <x v="0"/>
            </reference>
            <reference field="1" count="27">
              <x v="17"/>
              <x v="31"/>
              <x v="53"/>
              <x v="70"/>
              <x v="79"/>
              <x v="143"/>
              <x v="154"/>
              <x v="171"/>
              <x v="172"/>
              <x v="173"/>
              <x v="182"/>
              <x v="187"/>
              <x v="219"/>
              <x v="229"/>
              <x v="251"/>
              <x v="264"/>
              <x v="307"/>
              <x v="371"/>
              <x v="375"/>
              <x v="385"/>
              <x v="386"/>
              <x v="399"/>
              <x v="407"/>
              <x v="445"/>
              <x v="455"/>
              <x v="463"/>
              <x v="478"/>
            </reference>
            <reference field="14" count="1" selected="0">
              <x v="9"/>
            </reference>
            <reference field="15" count="1" selected="0">
              <x v="25"/>
            </reference>
          </references>
        </pivotArea>
      </pivotAreas>
    </conditionalFormat>
    <conditionalFormat priority="162">
      <pivotAreas count="1">
        <pivotArea type="data" collapsedLevelsAreSubtotals="1" fieldPosition="0">
          <references count="4">
            <reference field="4294967294" count="7" selected="0">
              <x v="1"/>
              <x v="2"/>
              <x v="3"/>
              <x v="4"/>
              <x v="5"/>
              <x v="6"/>
              <x v="7"/>
            </reference>
            <reference field="1" count="27">
              <x v="17"/>
              <x v="31"/>
              <x v="53"/>
              <x v="70"/>
              <x v="79"/>
              <x v="143"/>
              <x v="154"/>
              <x v="171"/>
              <x v="172"/>
              <x v="173"/>
              <x v="182"/>
              <x v="187"/>
              <x v="219"/>
              <x v="229"/>
              <x v="251"/>
              <x v="264"/>
              <x v="307"/>
              <x v="371"/>
              <x v="375"/>
              <x v="385"/>
              <x v="386"/>
              <x v="399"/>
              <x v="407"/>
              <x v="445"/>
              <x v="455"/>
              <x v="463"/>
              <x v="478"/>
            </reference>
            <reference field="14" count="1" selected="0">
              <x v="9"/>
            </reference>
            <reference field="15" count="1" selected="0">
              <x v="25"/>
            </reference>
          </references>
        </pivotArea>
      </pivotAreas>
    </conditionalFormat>
    <conditionalFormat priority="161">
      <pivotAreas count="1">
        <pivotArea type="data" collapsedLevelsAreSubtotals="1" fieldPosition="0">
          <references count="4">
            <reference field="4294967294" count="1" selected="0">
              <x v="0"/>
            </reference>
            <reference field="1" count="1">
              <x v="89"/>
            </reference>
            <reference field="14" count="1" selected="0">
              <x v="9"/>
            </reference>
            <reference field="15" count="1" selected="0">
              <x v="51"/>
            </reference>
          </references>
        </pivotArea>
      </pivotAreas>
    </conditionalFormat>
    <conditionalFormat priority="160">
      <pivotAreas count="1">
        <pivotArea type="data" collapsedLevelsAreSubtotals="1" fieldPosition="0">
          <references count="4">
            <reference field="4294967294" count="7" selected="0">
              <x v="1"/>
              <x v="2"/>
              <x v="3"/>
              <x v="4"/>
              <x v="5"/>
              <x v="6"/>
              <x v="7"/>
            </reference>
            <reference field="1" count="1">
              <x v="89"/>
            </reference>
            <reference field="14" count="1" selected="0">
              <x v="9"/>
            </reference>
            <reference field="15" count="1" selected="0">
              <x v="51"/>
            </reference>
          </references>
        </pivotArea>
      </pivotAreas>
    </conditionalFormat>
    <conditionalFormat priority="159">
      <pivotAreas count="5">
        <pivotArea type="data" collapsedLevelsAreSubtotals="1" fieldPosition="0">
          <references count="3">
            <reference field="4294967294" count="1" selected="0">
              <x v="0"/>
            </reference>
            <reference field="14" count="1" selected="0">
              <x v="10"/>
            </reference>
            <reference field="15" count="1">
              <x v="20"/>
            </reference>
          </references>
        </pivotArea>
        <pivotArea type="data" collapsedLevelsAreSubtotals="1" fieldPosition="0">
          <references count="3">
            <reference field="4294967294" count="1" selected="0">
              <x v="0"/>
            </reference>
            <reference field="14" count="1" selected="0">
              <x v="10"/>
            </reference>
            <reference field="15" count="1">
              <x v="46"/>
            </reference>
          </references>
        </pivotArea>
        <pivotArea type="data" collapsedLevelsAreSubtotals="1" fieldPosition="0">
          <references count="3">
            <reference field="4294967294" count="1" selected="0">
              <x v="0"/>
            </reference>
            <reference field="14" count="1" selected="0">
              <x v="10"/>
            </reference>
            <reference field="15" count="1">
              <x v="60"/>
            </reference>
          </references>
        </pivotArea>
        <pivotArea type="data" collapsedLevelsAreSubtotals="1" fieldPosition="0">
          <references count="3">
            <reference field="4294967294" count="1" selected="0">
              <x v="0"/>
            </reference>
            <reference field="14" count="1" selected="0">
              <x v="10"/>
            </reference>
            <reference field="15" count="1">
              <x v="28"/>
            </reference>
          </references>
        </pivotArea>
        <pivotArea type="data" collapsedLevelsAreSubtotals="1" fieldPosition="0">
          <references count="3">
            <reference field="4294967294" count="1" selected="0">
              <x v="0"/>
            </reference>
            <reference field="14" count="1" selected="0">
              <x v="10"/>
            </reference>
            <reference field="15" count="1">
              <x v="34"/>
            </reference>
          </references>
        </pivotArea>
      </pivotAreas>
    </conditionalFormat>
    <conditionalFormat priority="158">
      <pivotAreas count="5">
        <pivotArea type="data" collapsedLevelsAreSubtotals="1" fieldPosition="0">
          <references count="3">
            <reference field="4294967294" count="7" selected="0">
              <x v="1"/>
              <x v="2"/>
              <x v="3"/>
              <x v="4"/>
              <x v="5"/>
              <x v="6"/>
              <x v="7"/>
            </reference>
            <reference field="14" count="1" selected="0">
              <x v="10"/>
            </reference>
            <reference field="15" count="1">
              <x v="20"/>
            </reference>
          </references>
        </pivotArea>
        <pivotArea type="data" collapsedLevelsAreSubtotals="1" fieldPosition="0">
          <references count="3">
            <reference field="4294967294" count="7" selected="0">
              <x v="1"/>
              <x v="2"/>
              <x v="3"/>
              <x v="4"/>
              <x v="5"/>
              <x v="6"/>
              <x v="7"/>
            </reference>
            <reference field="14" count="1" selected="0">
              <x v="10"/>
            </reference>
            <reference field="15" count="1">
              <x v="46"/>
            </reference>
          </references>
        </pivotArea>
        <pivotArea type="data" collapsedLevelsAreSubtotals="1" fieldPosition="0">
          <references count="3">
            <reference field="4294967294" count="7" selected="0">
              <x v="1"/>
              <x v="2"/>
              <x v="3"/>
              <x v="4"/>
              <x v="5"/>
              <x v="6"/>
              <x v="7"/>
            </reference>
            <reference field="14" count="1" selected="0">
              <x v="10"/>
            </reference>
            <reference field="15" count="1">
              <x v="60"/>
            </reference>
          </references>
        </pivotArea>
        <pivotArea type="data" collapsedLevelsAreSubtotals="1" fieldPosition="0">
          <references count="3">
            <reference field="4294967294" count="7" selected="0">
              <x v="1"/>
              <x v="2"/>
              <x v="3"/>
              <x v="4"/>
              <x v="5"/>
              <x v="6"/>
              <x v="7"/>
            </reference>
            <reference field="14" count="1" selected="0">
              <x v="10"/>
            </reference>
            <reference field="15" count="1">
              <x v="28"/>
            </reference>
          </references>
        </pivotArea>
        <pivotArea type="data" collapsedLevelsAreSubtotals="1" fieldPosition="0">
          <references count="3">
            <reference field="4294967294" count="7" selected="0">
              <x v="1"/>
              <x v="2"/>
              <x v="3"/>
              <x v="4"/>
              <x v="5"/>
              <x v="6"/>
              <x v="7"/>
            </reference>
            <reference field="14" count="1" selected="0">
              <x v="10"/>
            </reference>
            <reference field="15" count="1">
              <x v="34"/>
            </reference>
          </references>
        </pivotArea>
      </pivotAreas>
    </conditionalFormat>
    <conditionalFormat priority="157">
      <pivotAreas count="1">
        <pivotArea type="data" collapsedLevelsAreSubtotals="1" fieldPosition="0">
          <references count="4">
            <reference field="4294967294" count="1" selected="0">
              <x v="0"/>
            </reference>
            <reference field="1" count="16">
              <x v="20"/>
              <x v="28"/>
              <x v="123"/>
              <x v="153"/>
              <x v="161"/>
              <x v="167"/>
              <x v="177"/>
              <x v="178"/>
              <x v="179"/>
              <x v="192"/>
              <x v="326"/>
              <x v="336"/>
              <x v="362"/>
              <x v="367"/>
              <x v="411"/>
              <x v="483"/>
            </reference>
            <reference field="14" count="1" selected="0">
              <x v="10"/>
            </reference>
            <reference field="15" count="1" selected="0">
              <x v="20"/>
            </reference>
          </references>
        </pivotArea>
      </pivotAreas>
    </conditionalFormat>
    <conditionalFormat priority="156">
      <pivotAreas count="1">
        <pivotArea type="data" collapsedLevelsAreSubtotals="1" fieldPosition="0">
          <references count="4">
            <reference field="4294967294" count="7" selected="0">
              <x v="1"/>
              <x v="2"/>
              <x v="3"/>
              <x v="4"/>
              <x v="5"/>
              <x v="6"/>
              <x v="7"/>
            </reference>
            <reference field="1" count="16">
              <x v="20"/>
              <x v="28"/>
              <x v="123"/>
              <x v="153"/>
              <x v="161"/>
              <x v="167"/>
              <x v="177"/>
              <x v="178"/>
              <x v="179"/>
              <x v="192"/>
              <x v="326"/>
              <x v="336"/>
              <x v="362"/>
              <x v="367"/>
              <x v="411"/>
              <x v="483"/>
            </reference>
            <reference field="14" count="1" selected="0">
              <x v="10"/>
            </reference>
            <reference field="15" count="1" selected="0">
              <x v="20"/>
            </reference>
          </references>
        </pivotArea>
      </pivotAreas>
    </conditionalFormat>
    <conditionalFormat priority="155">
      <pivotAreas count="1">
        <pivotArea type="data" collapsedLevelsAreSubtotals="1" fieldPosition="0">
          <references count="3">
            <reference field="1" count="10">
              <x v="26"/>
              <x v="93"/>
              <x v="113"/>
              <x v="121"/>
              <x v="148"/>
              <x v="152"/>
              <x v="329"/>
              <x v="374"/>
              <x v="403"/>
              <x v="472"/>
            </reference>
            <reference field="14" count="1" selected="0">
              <x v="10"/>
            </reference>
            <reference field="15" count="1" selected="0">
              <x v="46"/>
            </reference>
          </references>
        </pivotArea>
      </pivotAreas>
    </conditionalFormat>
    <conditionalFormat priority="154">
      <pivotAreas count="1">
        <pivotArea type="data" collapsedLevelsAreSubtotals="1" fieldPosition="0">
          <references count="4">
            <reference field="4294967294" count="7" selected="0">
              <x v="1"/>
              <x v="2"/>
              <x v="3"/>
              <x v="4"/>
              <x v="5"/>
              <x v="6"/>
              <x v="7"/>
            </reference>
            <reference field="1" count="10">
              <x v="26"/>
              <x v="93"/>
              <x v="113"/>
              <x v="121"/>
              <x v="148"/>
              <x v="152"/>
              <x v="329"/>
              <x v="374"/>
              <x v="403"/>
              <x v="472"/>
            </reference>
            <reference field="14" count="1" selected="0">
              <x v="10"/>
            </reference>
            <reference field="15" count="1" selected="0">
              <x v="46"/>
            </reference>
          </references>
        </pivotArea>
      </pivotAreas>
    </conditionalFormat>
    <conditionalFormat priority="153">
      <pivotAreas count="1">
        <pivotArea type="data" collapsedLevelsAreSubtotals="1" fieldPosition="0">
          <references count="4">
            <reference field="4294967294" count="1" selected="0">
              <x v="0"/>
            </reference>
            <reference field="1" count="1">
              <x v="32"/>
            </reference>
            <reference field="14" count="1" selected="0">
              <x v="10"/>
            </reference>
            <reference field="15" count="1" selected="0">
              <x v="60"/>
            </reference>
          </references>
        </pivotArea>
      </pivotAreas>
    </conditionalFormat>
    <conditionalFormat priority="152">
      <pivotAreas count="1">
        <pivotArea type="data" collapsedLevelsAreSubtotals="1" fieldPosition="0">
          <references count="4">
            <reference field="4294967294" count="7" selected="0">
              <x v="1"/>
              <x v="2"/>
              <x v="3"/>
              <x v="4"/>
              <x v="5"/>
              <x v="6"/>
              <x v="7"/>
            </reference>
            <reference field="1" count="1">
              <x v="32"/>
            </reference>
            <reference field="14" count="1" selected="0">
              <x v="10"/>
            </reference>
            <reference field="15" count="1" selected="0">
              <x v="60"/>
            </reference>
          </references>
        </pivotArea>
      </pivotAreas>
    </conditionalFormat>
    <conditionalFormat priority="151">
      <pivotAreas count="1">
        <pivotArea type="data" collapsedLevelsAreSubtotals="1" fieldPosition="0">
          <references count="4">
            <reference field="4294967294" count="1" selected="0">
              <x v="0"/>
            </reference>
            <reference field="1" count="1">
              <x v="49"/>
            </reference>
            <reference field="14" count="1" selected="0">
              <x v="10"/>
            </reference>
            <reference field="15" count="1" selected="0">
              <x v="28"/>
            </reference>
          </references>
        </pivotArea>
      </pivotAreas>
    </conditionalFormat>
    <conditionalFormat priority="150">
      <pivotAreas count="1">
        <pivotArea type="data" collapsedLevelsAreSubtotals="1" fieldPosition="0">
          <references count="4">
            <reference field="4294967294" count="7" selected="0">
              <x v="1"/>
              <x v="2"/>
              <x v="3"/>
              <x v="4"/>
              <x v="5"/>
              <x v="6"/>
              <x v="7"/>
            </reference>
            <reference field="1" count="1">
              <x v="49"/>
            </reference>
            <reference field="14" count="1" selected="0">
              <x v="10"/>
            </reference>
            <reference field="15" count="1" selected="0">
              <x v="28"/>
            </reference>
          </references>
        </pivotArea>
      </pivotAreas>
    </conditionalFormat>
    <conditionalFormat priority="149">
      <pivotAreas count="1">
        <pivotArea type="data" collapsedLevelsAreSubtotals="1" fieldPosition="0">
          <references count="4">
            <reference field="4294967294" count="1" selected="0">
              <x v="0"/>
            </reference>
            <reference field="1" count="1">
              <x v="10"/>
            </reference>
            <reference field="14" count="1" selected="0">
              <x v="10"/>
            </reference>
            <reference field="15" count="1" selected="0">
              <x v="34"/>
            </reference>
          </references>
        </pivotArea>
      </pivotAreas>
    </conditionalFormat>
    <conditionalFormat priority="148">
      <pivotAreas count="1">
        <pivotArea type="data" collapsedLevelsAreSubtotals="1" fieldPosition="0">
          <references count="4">
            <reference field="4294967294" count="7" selected="0">
              <x v="1"/>
              <x v="2"/>
              <x v="3"/>
              <x v="4"/>
              <x v="5"/>
              <x v="6"/>
              <x v="7"/>
            </reference>
            <reference field="1" count="1">
              <x v="10"/>
            </reference>
            <reference field="14" count="1" selected="0">
              <x v="10"/>
            </reference>
            <reference field="15" count="1" selected="0">
              <x v="34"/>
            </reference>
          </references>
        </pivotArea>
      </pivotAreas>
    </conditionalFormat>
    <conditionalFormat priority="147">
      <pivotAreas count="1">
        <pivotArea type="data" grandRow="1" outline="0" collapsedLevelsAreSubtotals="1" fieldPosition="0">
          <references count="1">
            <reference field="4294967294" count="7" selected="0">
              <x v="1"/>
              <x v="2"/>
              <x v="3"/>
              <x v="4"/>
              <x v="5"/>
              <x v="6"/>
              <x v="7"/>
            </reference>
          </references>
        </pivotArea>
      </pivotAreas>
    </conditionalFormat>
    <conditionalFormat priority="146">
      <pivotAreas count="1">
        <pivotArea type="data" grandRow="1" outline="0" collapsedLevelsAreSubtotals="1" fieldPosition="0">
          <references count="1">
            <reference field="4294967294" count="1" selected="0">
              <x v="0"/>
            </reference>
          </references>
        </pivotArea>
      </pivotAreas>
    </conditionalFormat>
    <conditionalFormat priority="145">
      <pivotAreas count="2">
        <pivotArea type="data" collapsedLevelsAreSubtotals="1" fieldPosition="0">
          <references count="3">
            <reference field="4294967294" count="1" selected="0">
              <x v="5"/>
            </reference>
            <reference field="14" count="1" selected="0">
              <x v="3"/>
            </reference>
            <reference field="15" count="1">
              <x v="47"/>
            </reference>
          </references>
        </pivotArea>
        <pivotArea type="data" collapsedLevelsAreSubtotals="1" fieldPosition="0">
          <references count="3">
            <reference field="4294967294" count="1" selected="0">
              <x v="5"/>
            </reference>
            <reference field="14" count="1" selected="0">
              <x v="3"/>
            </reference>
            <reference field="15" count="1">
              <x v="23"/>
            </reference>
          </references>
        </pivotArea>
      </pivotAreas>
    </conditionalFormat>
    <conditionalFormat priority="120">
      <pivotAreas count="5">
        <pivotArea type="data" collapsedLevelsAreSubtotals="1" fieldPosition="0">
          <references count="3">
            <reference field="4294967294" count="1" selected="0">
              <x v="7"/>
            </reference>
            <reference field="14" count="1" selected="0">
              <x v="5"/>
            </reference>
            <reference field="15" count="1">
              <x v="7"/>
            </reference>
          </references>
        </pivotArea>
        <pivotArea type="data" collapsedLevelsAreSubtotals="1" fieldPosition="0">
          <references count="3">
            <reference field="4294967294" count="1" selected="0">
              <x v="7"/>
            </reference>
            <reference field="14" count="1" selected="0">
              <x v="5"/>
            </reference>
            <reference field="15" count="1">
              <x v="49"/>
            </reference>
          </references>
        </pivotArea>
        <pivotArea type="data" collapsedLevelsAreSubtotals="1" fieldPosition="0">
          <references count="3">
            <reference field="4294967294" count="1" selected="0">
              <x v="7"/>
            </reference>
            <reference field="14" count="1" selected="0">
              <x v="5"/>
            </reference>
            <reference field="15" count="1">
              <x v="41"/>
            </reference>
          </references>
        </pivotArea>
        <pivotArea type="data" collapsedLevelsAreSubtotals="1" fieldPosition="0">
          <references count="3">
            <reference field="4294967294" count="1" selected="0">
              <x v="7"/>
            </reference>
            <reference field="14" count="1" selected="0">
              <x v="5"/>
            </reference>
            <reference field="15" count="1">
              <x v="30"/>
            </reference>
          </references>
        </pivotArea>
        <pivotArea type="data" collapsedLevelsAreSubtotals="1" fieldPosition="0">
          <references count="3">
            <reference field="4294967294" count="1" selected="0">
              <x v="7"/>
            </reference>
            <reference field="14" count="1" selected="0">
              <x v="5"/>
            </reference>
            <reference field="15" count="1">
              <x v="29"/>
            </reference>
          </references>
        </pivotArea>
      </pivotAreas>
    </conditionalFormat>
    <conditionalFormat priority="119">
      <pivotAreas count="5">
        <pivotArea type="data" collapsedLevelsAreSubtotals="1" fieldPosition="0">
          <references count="3">
            <reference field="4294967294" count="1" selected="0">
              <x v="6"/>
            </reference>
            <reference field="14" count="1" selected="0">
              <x v="5"/>
            </reference>
            <reference field="15" count="1">
              <x v="7"/>
            </reference>
          </references>
        </pivotArea>
        <pivotArea type="data" collapsedLevelsAreSubtotals="1" fieldPosition="0">
          <references count="3">
            <reference field="4294967294" count="1" selected="0">
              <x v="6"/>
            </reference>
            <reference field="14" count="1" selected="0">
              <x v="5"/>
            </reference>
            <reference field="15" count="1">
              <x v="49"/>
            </reference>
          </references>
        </pivotArea>
        <pivotArea type="data" collapsedLevelsAreSubtotals="1" fieldPosition="0">
          <references count="3">
            <reference field="4294967294" count="1" selected="0">
              <x v="6"/>
            </reference>
            <reference field="14" count="1" selected="0">
              <x v="5"/>
            </reference>
            <reference field="15" count="1">
              <x v="41"/>
            </reference>
          </references>
        </pivotArea>
        <pivotArea type="data" collapsedLevelsAreSubtotals="1" fieldPosition="0">
          <references count="3">
            <reference field="4294967294" count="1" selected="0">
              <x v="6"/>
            </reference>
            <reference field="14" count="1" selected="0">
              <x v="5"/>
            </reference>
            <reference field="15" count="1">
              <x v="30"/>
            </reference>
          </references>
        </pivotArea>
        <pivotArea type="data" collapsedLevelsAreSubtotals="1" fieldPosition="0">
          <references count="3">
            <reference field="4294967294" count="1" selected="0">
              <x v="6"/>
            </reference>
            <reference field="14" count="1" selected="0">
              <x v="5"/>
            </reference>
            <reference field="15" count="1">
              <x v="29"/>
            </reference>
          </references>
        </pivotArea>
      </pivotAreas>
    </conditionalFormat>
    <conditionalFormat priority="118">
      <pivotAreas count="5">
        <pivotArea type="data" collapsedLevelsAreSubtotals="1" fieldPosition="0">
          <references count="3">
            <reference field="4294967294" count="1" selected="0">
              <x v="5"/>
            </reference>
            <reference field="14" count="1" selected="0">
              <x v="5"/>
            </reference>
            <reference field="15" count="1">
              <x v="7"/>
            </reference>
          </references>
        </pivotArea>
        <pivotArea type="data" collapsedLevelsAreSubtotals="1" fieldPosition="0">
          <references count="3">
            <reference field="4294967294" count="1" selected="0">
              <x v="5"/>
            </reference>
            <reference field="14" count="1" selected="0">
              <x v="5"/>
            </reference>
            <reference field="15" count="1">
              <x v="49"/>
            </reference>
          </references>
        </pivotArea>
        <pivotArea type="data" collapsedLevelsAreSubtotals="1" fieldPosition="0">
          <references count="3">
            <reference field="4294967294" count="1" selected="0">
              <x v="5"/>
            </reference>
            <reference field="14" count="1" selected="0">
              <x v="5"/>
            </reference>
            <reference field="15" count="1">
              <x v="41"/>
            </reference>
          </references>
        </pivotArea>
        <pivotArea type="data" collapsedLevelsAreSubtotals="1" fieldPosition="0">
          <references count="3">
            <reference field="4294967294" count="1" selected="0">
              <x v="5"/>
            </reference>
            <reference field="14" count="1" selected="0">
              <x v="5"/>
            </reference>
            <reference field="15" count="1">
              <x v="30"/>
            </reference>
          </references>
        </pivotArea>
        <pivotArea type="data" collapsedLevelsAreSubtotals="1" fieldPosition="0">
          <references count="3">
            <reference field="4294967294" count="1" selected="0">
              <x v="5"/>
            </reference>
            <reference field="14" count="1" selected="0">
              <x v="5"/>
            </reference>
            <reference field="15" count="1">
              <x v="29"/>
            </reference>
          </references>
        </pivotArea>
      </pivotAreas>
    </conditionalFormat>
    <conditionalFormat priority="117">
      <pivotAreas count="5">
        <pivotArea type="data" collapsedLevelsAreSubtotals="1" fieldPosition="0">
          <references count="3">
            <reference field="4294967294" count="1" selected="0">
              <x v="4"/>
            </reference>
            <reference field="14" count="1" selected="0">
              <x v="5"/>
            </reference>
            <reference field="15" count="1">
              <x v="7"/>
            </reference>
          </references>
        </pivotArea>
        <pivotArea type="data" collapsedLevelsAreSubtotals="1" fieldPosition="0">
          <references count="3">
            <reference field="4294967294" count="1" selected="0">
              <x v="4"/>
            </reference>
            <reference field="14" count="1" selected="0">
              <x v="5"/>
            </reference>
            <reference field="15" count="1">
              <x v="49"/>
            </reference>
          </references>
        </pivotArea>
        <pivotArea type="data" collapsedLevelsAreSubtotals="1" fieldPosition="0">
          <references count="3">
            <reference field="4294967294" count="1" selected="0">
              <x v="4"/>
            </reference>
            <reference field="14" count="1" selected="0">
              <x v="5"/>
            </reference>
            <reference field="15" count="1">
              <x v="41"/>
            </reference>
          </references>
        </pivotArea>
        <pivotArea type="data" collapsedLevelsAreSubtotals="1" fieldPosition="0">
          <references count="3">
            <reference field="4294967294" count="1" selected="0">
              <x v="4"/>
            </reference>
            <reference field="14" count="1" selected="0">
              <x v="5"/>
            </reference>
            <reference field="15" count="1">
              <x v="30"/>
            </reference>
          </references>
        </pivotArea>
        <pivotArea type="data" collapsedLevelsAreSubtotals="1" fieldPosition="0">
          <references count="3">
            <reference field="4294967294" count="1" selected="0">
              <x v="4"/>
            </reference>
            <reference field="14" count="1" selected="0">
              <x v="5"/>
            </reference>
            <reference field="15" count="1">
              <x v="29"/>
            </reference>
          </references>
        </pivotArea>
      </pivotAreas>
    </conditionalFormat>
    <conditionalFormat priority="116">
      <pivotAreas count="5">
        <pivotArea type="data" collapsedLevelsAreSubtotals="1" fieldPosition="0">
          <references count="3">
            <reference field="4294967294" count="1" selected="0">
              <x v="3"/>
            </reference>
            <reference field="14" count="1" selected="0">
              <x v="5"/>
            </reference>
            <reference field="15" count="1">
              <x v="7"/>
            </reference>
          </references>
        </pivotArea>
        <pivotArea type="data" collapsedLevelsAreSubtotals="1" fieldPosition="0">
          <references count="3">
            <reference field="4294967294" count="1" selected="0">
              <x v="3"/>
            </reference>
            <reference field="14" count="1" selected="0">
              <x v="5"/>
            </reference>
            <reference field="15" count="1">
              <x v="49"/>
            </reference>
          </references>
        </pivotArea>
        <pivotArea type="data" collapsedLevelsAreSubtotals="1" fieldPosition="0">
          <references count="3">
            <reference field="4294967294" count="1" selected="0">
              <x v="3"/>
            </reference>
            <reference field="14" count="1" selected="0">
              <x v="5"/>
            </reference>
            <reference field="15" count="1">
              <x v="41"/>
            </reference>
          </references>
        </pivotArea>
        <pivotArea type="data" collapsedLevelsAreSubtotals="1" fieldPosition="0">
          <references count="3">
            <reference field="4294967294" count="1" selected="0">
              <x v="3"/>
            </reference>
            <reference field="14" count="1" selected="0">
              <x v="5"/>
            </reference>
            <reference field="15" count="1">
              <x v="30"/>
            </reference>
          </references>
        </pivotArea>
        <pivotArea type="data" collapsedLevelsAreSubtotals="1" fieldPosition="0">
          <references count="3">
            <reference field="4294967294" count="1" selected="0">
              <x v="3"/>
            </reference>
            <reference field="14" count="1" selected="0">
              <x v="5"/>
            </reference>
            <reference field="15" count="1">
              <x v="29"/>
            </reference>
          </references>
        </pivotArea>
      </pivotAreas>
    </conditionalFormat>
    <conditionalFormat priority="115">
      <pivotAreas count="5">
        <pivotArea type="data" collapsedLevelsAreSubtotals="1" fieldPosition="0">
          <references count="3">
            <reference field="4294967294" count="1" selected="0">
              <x v="2"/>
            </reference>
            <reference field="14" count="1" selected="0">
              <x v="5"/>
            </reference>
            <reference field="15" count="1">
              <x v="7"/>
            </reference>
          </references>
        </pivotArea>
        <pivotArea type="data" collapsedLevelsAreSubtotals="1" fieldPosition="0">
          <references count="3">
            <reference field="4294967294" count="1" selected="0">
              <x v="2"/>
            </reference>
            <reference field="14" count="1" selected="0">
              <x v="5"/>
            </reference>
            <reference field="15" count="1">
              <x v="49"/>
            </reference>
          </references>
        </pivotArea>
        <pivotArea type="data" collapsedLevelsAreSubtotals="1" fieldPosition="0">
          <references count="3">
            <reference field="4294967294" count="1" selected="0">
              <x v="2"/>
            </reference>
            <reference field="14" count="1" selected="0">
              <x v="5"/>
            </reference>
            <reference field="15" count="1">
              <x v="41"/>
            </reference>
          </references>
        </pivotArea>
        <pivotArea type="data" collapsedLevelsAreSubtotals="1" fieldPosition="0">
          <references count="3">
            <reference field="4294967294" count="1" selected="0">
              <x v="2"/>
            </reference>
            <reference field="14" count="1" selected="0">
              <x v="5"/>
            </reference>
            <reference field="15" count="1">
              <x v="30"/>
            </reference>
          </references>
        </pivotArea>
        <pivotArea type="data" collapsedLevelsAreSubtotals="1" fieldPosition="0">
          <references count="3">
            <reference field="4294967294" count="1" selected="0">
              <x v="2"/>
            </reference>
            <reference field="14" count="1" selected="0">
              <x v="5"/>
            </reference>
            <reference field="15" count="1">
              <x v="29"/>
            </reference>
          </references>
        </pivotArea>
      </pivotAreas>
    </conditionalFormat>
    <conditionalFormat priority="114">
      <pivotAreas count="5">
        <pivotArea type="data" collapsedLevelsAreSubtotals="1" fieldPosition="0">
          <references count="3">
            <reference field="4294967294" count="1" selected="0">
              <x v="1"/>
            </reference>
            <reference field="14" count="1" selected="0">
              <x v="5"/>
            </reference>
            <reference field="15" count="1">
              <x v="7"/>
            </reference>
          </references>
        </pivotArea>
        <pivotArea type="data" collapsedLevelsAreSubtotals="1" fieldPosition="0">
          <references count="3">
            <reference field="4294967294" count="1" selected="0">
              <x v="1"/>
            </reference>
            <reference field="14" count="1" selected="0">
              <x v="5"/>
            </reference>
            <reference field="15" count="1">
              <x v="49"/>
            </reference>
          </references>
        </pivotArea>
        <pivotArea type="data" collapsedLevelsAreSubtotals="1" fieldPosition="0">
          <references count="3">
            <reference field="4294967294" count="1" selected="0">
              <x v="1"/>
            </reference>
            <reference field="14" count="1" selected="0">
              <x v="5"/>
            </reference>
            <reference field="15" count="1">
              <x v="41"/>
            </reference>
          </references>
        </pivotArea>
        <pivotArea type="data" collapsedLevelsAreSubtotals="1" fieldPosition="0">
          <references count="3">
            <reference field="4294967294" count="1" selected="0">
              <x v="1"/>
            </reference>
            <reference field="14" count="1" selected="0">
              <x v="5"/>
            </reference>
            <reference field="15" count="1">
              <x v="30"/>
            </reference>
          </references>
        </pivotArea>
        <pivotArea type="data" collapsedLevelsAreSubtotals="1" fieldPosition="0">
          <references count="3">
            <reference field="4294967294" count="1" selected="0">
              <x v="1"/>
            </reference>
            <reference field="14" count="1" selected="0">
              <x v="5"/>
            </reference>
            <reference field="15" count="1">
              <x v="29"/>
            </reference>
          </references>
        </pivotArea>
      </pivotAreas>
    </conditionalFormat>
    <conditionalFormat priority="113">
      <pivotAreas count="5">
        <pivotArea type="data" collapsedLevelsAreSubtotals="1" fieldPosition="0">
          <references count="3">
            <reference field="4294967294" count="1" selected="0">
              <x v="0"/>
            </reference>
            <reference field="14" count="1" selected="0">
              <x v="5"/>
            </reference>
            <reference field="15" count="1">
              <x v="7"/>
            </reference>
          </references>
        </pivotArea>
        <pivotArea type="data" collapsedLevelsAreSubtotals="1" fieldPosition="0">
          <references count="3">
            <reference field="4294967294" count="1" selected="0">
              <x v="0"/>
            </reference>
            <reference field="14" count="1" selected="0">
              <x v="5"/>
            </reference>
            <reference field="15" count="1">
              <x v="49"/>
            </reference>
          </references>
        </pivotArea>
        <pivotArea type="data" collapsedLevelsAreSubtotals="1" fieldPosition="0">
          <references count="3">
            <reference field="4294967294" count="1" selected="0">
              <x v="0"/>
            </reference>
            <reference field="14" count="1" selected="0">
              <x v="5"/>
            </reference>
            <reference field="15" count="1">
              <x v="41"/>
            </reference>
          </references>
        </pivotArea>
        <pivotArea type="data" collapsedLevelsAreSubtotals="1" fieldPosition="0">
          <references count="3">
            <reference field="4294967294" count="1" selected="0">
              <x v="0"/>
            </reference>
            <reference field="14" count="1" selected="0">
              <x v="5"/>
            </reference>
            <reference field="15" count="1">
              <x v="30"/>
            </reference>
          </references>
        </pivotArea>
        <pivotArea type="data" collapsedLevelsAreSubtotals="1" fieldPosition="0">
          <references count="3">
            <reference field="4294967294" count="1" selected="0">
              <x v="0"/>
            </reference>
            <reference field="14" count="1" selected="0">
              <x v="5"/>
            </reference>
            <reference field="15" count="1">
              <x v="29"/>
            </reference>
          </references>
        </pivotArea>
      </pivotAreas>
    </conditionalFormat>
    <conditionalFormat priority="112">
      <pivotAreas count="1">
        <pivotArea type="data" collapsedLevelsAreSubtotals="1" fieldPosition="0">
          <references count="4">
            <reference field="4294967294" count="1" selected="0">
              <x v="0"/>
            </reference>
            <reference field="1" count="8">
              <x v="3"/>
              <x v="36"/>
              <x v="64"/>
              <x v="211"/>
              <x v="239"/>
              <x v="308"/>
              <x v="387"/>
              <x v="459"/>
            </reference>
            <reference field="14" count="1" selected="0">
              <x v="5"/>
            </reference>
            <reference field="15" count="1" selected="0">
              <x v="7"/>
            </reference>
          </references>
        </pivotArea>
      </pivotAreas>
    </conditionalFormat>
    <conditionalFormat priority="111">
      <pivotAreas count="1">
        <pivotArea type="data" collapsedLevelsAreSubtotals="1" fieldPosition="0">
          <references count="4">
            <reference field="4294967294" count="1" selected="0">
              <x v="1"/>
            </reference>
            <reference field="1" count="8">
              <x v="3"/>
              <x v="36"/>
              <x v="64"/>
              <x v="211"/>
              <x v="239"/>
              <x v="308"/>
              <x v="387"/>
              <x v="459"/>
            </reference>
            <reference field="14" count="1" selected="0">
              <x v="5"/>
            </reference>
            <reference field="15" count="1" selected="0">
              <x v="7"/>
            </reference>
          </references>
        </pivotArea>
      </pivotAreas>
    </conditionalFormat>
    <conditionalFormat priority="110">
      <pivotAreas count="1">
        <pivotArea type="data" collapsedLevelsAreSubtotals="1" fieldPosition="0">
          <references count="4">
            <reference field="4294967294" count="1" selected="0">
              <x v="2"/>
            </reference>
            <reference field="1" count="8">
              <x v="3"/>
              <x v="36"/>
              <x v="64"/>
              <x v="211"/>
              <x v="239"/>
              <x v="308"/>
              <x v="387"/>
              <x v="459"/>
            </reference>
            <reference field="14" count="1" selected="0">
              <x v="5"/>
            </reference>
            <reference field="15" count="1" selected="0">
              <x v="7"/>
            </reference>
          </references>
        </pivotArea>
      </pivotAreas>
    </conditionalFormat>
    <conditionalFormat priority="109">
      <pivotAreas count="1">
        <pivotArea type="data" collapsedLevelsAreSubtotals="1" fieldPosition="0">
          <references count="4">
            <reference field="4294967294" count="1" selected="0">
              <x v="3"/>
            </reference>
            <reference field="1" count="8">
              <x v="3"/>
              <x v="36"/>
              <x v="64"/>
              <x v="211"/>
              <x v="239"/>
              <x v="308"/>
              <x v="387"/>
              <x v="459"/>
            </reference>
            <reference field="14" count="1" selected="0">
              <x v="5"/>
            </reference>
            <reference field="15" count="1" selected="0">
              <x v="7"/>
            </reference>
          </references>
        </pivotArea>
      </pivotAreas>
    </conditionalFormat>
    <conditionalFormat priority="108">
      <pivotAreas count="1">
        <pivotArea type="data" collapsedLevelsAreSubtotals="1" fieldPosition="0">
          <references count="4">
            <reference field="4294967294" count="1" selected="0">
              <x v="4"/>
            </reference>
            <reference field="1" count="8">
              <x v="3"/>
              <x v="36"/>
              <x v="64"/>
              <x v="211"/>
              <x v="239"/>
              <x v="308"/>
              <x v="387"/>
              <x v="459"/>
            </reference>
            <reference field="14" count="1" selected="0">
              <x v="5"/>
            </reference>
            <reference field="15" count="1" selected="0">
              <x v="7"/>
            </reference>
          </references>
        </pivotArea>
      </pivotAreas>
    </conditionalFormat>
    <conditionalFormat priority="107">
      <pivotAreas count="1">
        <pivotArea type="data" collapsedLevelsAreSubtotals="1" fieldPosition="0">
          <references count="4">
            <reference field="4294967294" count="1" selected="0">
              <x v="5"/>
            </reference>
            <reference field="1" count="8">
              <x v="3"/>
              <x v="36"/>
              <x v="64"/>
              <x v="211"/>
              <x v="239"/>
              <x v="308"/>
              <x v="387"/>
              <x v="459"/>
            </reference>
            <reference field="14" count="1" selected="0">
              <x v="5"/>
            </reference>
            <reference field="15" count="1" selected="0">
              <x v="7"/>
            </reference>
          </references>
        </pivotArea>
      </pivotAreas>
    </conditionalFormat>
    <conditionalFormat priority="106">
      <pivotAreas count="1">
        <pivotArea type="data" collapsedLevelsAreSubtotals="1" fieldPosition="0">
          <references count="4">
            <reference field="4294967294" count="1" selected="0">
              <x v="6"/>
            </reference>
            <reference field="1" count="8">
              <x v="3"/>
              <x v="36"/>
              <x v="64"/>
              <x v="211"/>
              <x v="239"/>
              <x v="308"/>
              <x v="387"/>
              <x v="459"/>
            </reference>
            <reference field="14" count="1" selected="0">
              <x v="5"/>
            </reference>
            <reference field="15" count="1" selected="0">
              <x v="7"/>
            </reference>
          </references>
        </pivotArea>
      </pivotAreas>
    </conditionalFormat>
    <conditionalFormat priority="105">
      <pivotAreas count="1">
        <pivotArea type="data" collapsedLevelsAreSubtotals="1" fieldPosition="0">
          <references count="4">
            <reference field="4294967294" count="1" selected="0">
              <x v="7"/>
            </reference>
            <reference field="1" count="8">
              <x v="3"/>
              <x v="36"/>
              <x v="64"/>
              <x v="211"/>
              <x v="239"/>
              <x v="308"/>
              <x v="387"/>
              <x v="459"/>
            </reference>
            <reference field="14" count="1" selected="0">
              <x v="5"/>
            </reference>
            <reference field="15" count="1" selected="0">
              <x v="7"/>
            </reference>
          </references>
        </pivotArea>
      </pivotAreas>
    </conditionalFormat>
    <conditionalFormat priority="102">
      <pivotAreas count="1">
        <pivotArea type="data" collapsedLevelsAreSubtotals="1" fieldPosition="0">
          <references count="4">
            <reference field="4294967294" count="1" selected="0">
              <x v="0"/>
            </reference>
            <reference field="1" count="9">
              <x v="72"/>
              <x v="86"/>
              <x v="164"/>
              <x v="256"/>
              <x v="299"/>
              <x v="347"/>
              <x v="359"/>
              <x v="461"/>
              <x v="489"/>
            </reference>
            <reference field="14" count="1" selected="0">
              <x v="5"/>
            </reference>
            <reference field="15" count="1" selected="0">
              <x v="49"/>
            </reference>
          </references>
        </pivotArea>
      </pivotAreas>
    </conditionalFormat>
    <conditionalFormat priority="101">
      <pivotAreas count="1">
        <pivotArea type="data" collapsedLevelsAreSubtotals="1" fieldPosition="0">
          <references count="4">
            <reference field="4294967294" count="1" selected="0">
              <x v="1"/>
            </reference>
            <reference field="1" count="9">
              <x v="72"/>
              <x v="86"/>
              <x v="164"/>
              <x v="256"/>
              <x v="299"/>
              <x v="347"/>
              <x v="359"/>
              <x v="461"/>
              <x v="489"/>
            </reference>
            <reference field="14" count="1" selected="0">
              <x v="5"/>
            </reference>
            <reference field="15" count="1" selected="0">
              <x v="49"/>
            </reference>
          </references>
        </pivotArea>
      </pivotAreas>
    </conditionalFormat>
    <conditionalFormat priority="100">
      <pivotAreas count="1">
        <pivotArea type="data" collapsedLevelsAreSubtotals="1" fieldPosition="0">
          <references count="4">
            <reference field="4294967294" count="1" selected="0">
              <x v="2"/>
            </reference>
            <reference field="1" count="9">
              <x v="72"/>
              <x v="86"/>
              <x v="164"/>
              <x v="256"/>
              <x v="299"/>
              <x v="347"/>
              <x v="359"/>
              <x v="461"/>
              <x v="489"/>
            </reference>
            <reference field="14" count="1" selected="0">
              <x v="5"/>
            </reference>
            <reference field="15" count="1" selected="0">
              <x v="49"/>
            </reference>
          </references>
        </pivotArea>
      </pivotAreas>
    </conditionalFormat>
    <conditionalFormat priority="99">
      <pivotAreas count="1">
        <pivotArea type="data" collapsedLevelsAreSubtotals="1" fieldPosition="0">
          <references count="4">
            <reference field="4294967294" count="1" selected="0">
              <x v="3"/>
            </reference>
            <reference field="1" count="9">
              <x v="72"/>
              <x v="86"/>
              <x v="164"/>
              <x v="256"/>
              <x v="299"/>
              <x v="347"/>
              <x v="359"/>
              <x v="461"/>
              <x v="489"/>
            </reference>
            <reference field="14" count="1" selected="0">
              <x v="5"/>
            </reference>
            <reference field="15" count="1" selected="0">
              <x v="49"/>
            </reference>
          </references>
        </pivotArea>
      </pivotAreas>
    </conditionalFormat>
    <conditionalFormat priority="98">
      <pivotAreas count="1">
        <pivotArea type="data" collapsedLevelsAreSubtotals="1" fieldPosition="0">
          <references count="4">
            <reference field="4294967294" count="1" selected="0">
              <x v="4"/>
            </reference>
            <reference field="1" count="9">
              <x v="72"/>
              <x v="86"/>
              <x v="164"/>
              <x v="256"/>
              <x v="299"/>
              <x v="347"/>
              <x v="359"/>
              <x v="461"/>
              <x v="489"/>
            </reference>
            <reference field="14" count="1" selected="0">
              <x v="5"/>
            </reference>
            <reference field="15" count="1" selected="0">
              <x v="49"/>
            </reference>
          </references>
        </pivotArea>
      </pivotAreas>
    </conditionalFormat>
    <conditionalFormat priority="97">
      <pivotAreas count="1">
        <pivotArea type="data" collapsedLevelsAreSubtotals="1" fieldPosition="0">
          <references count="4">
            <reference field="4294967294" count="1" selected="0">
              <x v="5"/>
            </reference>
            <reference field="1" count="9">
              <x v="72"/>
              <x v="86"/>
              <x v="164"/>
              <x v="256"/>
              <x v="299"/>
              <x v="347"/>
              <x v="359"/>
              <x v="461"/>
              <x v="489"/>
            </reference>
            <reference field="14" count="1" selected="0">
              <x v="5"/>
            </reference>
            <reference field="15" count="1" selected="0">
              <x v="49"/>
            </reference>
          </references>
        </pivotArea>
      </pivotAreas>
    </conditionalFormat>
    <conditionalFormat priority="96">
      <pivotAreas count="1">
        <pivotArea type="data" collapsedLevelsAreSubtotals="1" fieldPosition="0">
          <references count="4">
            <reference field="4294967294" count="1" selected="0">
              <x v="6"/>
            </reference>
            <reference field="1" count="9">
              <x v="72"/>
              <x v="86"/>
              <x v="164"/>
              <x v="256"/>
              <x v="299"/>
              <x v="347"/>
              <x v="359"/>
              <x v="461"/>
              <x v="489"/>
            </reference>
            <reference field="14" count="1" selected="0">
              <x v="5"/>
            </reference>
            <reference field="15" count="1" selected="0">
              <x v="49"/>
            </reference>
          </references>
        </pivotArea>
      </pivotAreas>
    </conditionalFormat>
    <conditionalFormat priority="95">
      <pivotAreas count="1">
        <pivotArea type="data" collapsedLevelsAreSubtotals="1" fieldPosition="0">
          <references count="4">
            <reference field="4294967294" count="1" selected="0">
              <x v="7"/>
            </reference>
            <reference field="1" count="9">
              <x v="72"/>
              <x v="86"/>
              <x v="164"/>
              <x v="256"/>
              <x v="299"/>
              <x v="347"/>
              <x v="359"/>
              <x v="461"/>
              <x v="489"/>
            </reference>
            <reference field="14" count="1" selected="0">
              <x v="5"/>
            </reference>
            <reference field="15" count="1" selected="0">
              <x v="49"/>
            </reference>
          </references>
        </pivotArea>
      </pivotAreas>
    </conditionalFormat>
    <conditionalFormat priority="93">
      <pivotAreas count="1">
        <pivotArea type="data" collapsedLevelsAreSubtotals="1" fieldPosition="0">
          <references count="4">
            <reference field="4294967294" count="1" selected="0">
              <x v="0"/>
            </reference>
            <reference field="1" count="12">
              <x v="12"/>
              <x v="63"/>
              <x v="65"/>
              <x v="97"/>
              <x v="134"/>
              <x v="238"/>
              <x v="250"/>
              <x v="302"/>
              <x v="358"/>
              <x v="433"/>
              <x v="471"/>
              <x v="474"/>
            </reference>
            <reference field="14" count="1" selected="0">
              <x v="5"/>
            </reference>
            <reference field="15" count="1" selected="0">
              <x v="41"/>
            </reference>
          </references>
        </pivotArea>
      </pivotAreas>
    </conditionalFormat>
    <conditionalFormat priority="92">
      <pivotAreas count="1">
        <pivotArea type="data" collapsedLevelsAreSubtotals="1" fieldPosition="0">
          <references count="4">
            <reference field="4294967294" count="1" selected="0">
              <x v="1"/>
            </reference>
            <reference field="1" count="12">
              <x v="12"/>
              <x v="63"/>
              <x v="65"/>
              <x v="97"/>
              <x v="134"/>
              <x v="238"/>
              <x v="250"/>
              <x v="302"/>
              <x v="358"/>
              <x v="433"/>
              <x v="471"/>
              <x v="474"/>
            </reference>
            <reference field="14" count="1" selected="0">
              <x v="5"/>
            </reference>
            <reference field="15" count="1" selected="0">
              <x v="41"/>
            </reference>
          </references>
        </pivotArea>
      </pivotAreas>
    </conditionalFormat>
    <conditionalFormat priority="91">
      <pivotAreas count="1">
        <pivotArea type="data" collapsedLevelsAreSubtotals="1" fieldPosition="0">
          <references count="4">
            <reference field="4294967294" count="1" selected="0">
              <x v="2"/>
            </reference>
            <reference field="1" count="12">
              <x v="12"/>
              <x v="63"/>
              <x v="65"/>
              <x v="97"/>
              <x v="134"/>
              <x v="238"/>
              <x v="250"/>
              <x v="302"/>
              <x v="358"/>
              <x v="433"/>
              <x v="471"/>
              <x v="474"/>
            </reference>
            <reference field="14" count="1" selected="0">
              <x v="5"/>
            </reference>
            <reference field="15" count="1" selected="0">
              <x v="41"/>
            </reference>
          </references>
        </pivotArea>
      </pivotAreas>
    </conditionalFormat>
    <conditionalFormat priority="90">
      <pivotAreas count="1">
        <pivotArea type="data" collapsedLevelsAreSubtotals="1" fieldPosition="0">
          <references count="4">
            <reference field="4294967294" count="1" selected="0">
              <x v="3"/>
            </reference>
            <reference field="1" count="12">
              <x v="12"/>
              <x v="63"/>
              <x v="65"/>
              <x v="97"/>
              <x v="134"/>
              <x v="238"/>
              <x v="250"/>
              <x v="302"/>
              <x v="358"/>
              <x v="433"/>
              <x v="471"/>
              <x v="474"/>
            </reference>
            <reference field="14" count="1" selected="0">
              <x v="5"/>
            </reference>
            <reference field="15" count="1" selected="0">
              <x v="41"/>
            </reference>
          </references>
        </pivotArea>
      </pivotAreas>
    </conditionalFormat>
    <conditionalFormat priority="89">
      <pivotAreas count="1">
        <pivotArea type="data" collapsedLevelsAreSubtotals="1" fieldPosition="0">
          <references count="4">
            <reference field="4294967294" count="1" selected="0">
              <x v="4"/>
            </reference>
            <reference field="1" count="12">
              <x v="12"/>
              <x v="63"/>
              <x v="65"/>
              <x v="97"/>
              <x v="134"/>
              <x v="238"/>
              <x v="250"/>
              <x v="302"/>
              <x v="358"/>
              <x v="433"/>
              <x v="471"/>
              <x v="474"/>
            </reference>
            <reference field="14" count="1" selected="0">
              <x v="5"/>
            </reference>
            <reference field="15" count="1" selected="0">
              <x v="41"/>
            </reference>
          </references>
        </pivotArea>
      </pivotAreas>
    </conditionalFormat>
    <conditionalFormat priority="88">
      <pivotAreas count="1">
        <pivotArea type="data" collapsedLevelsAreSubtotals="1" fieldPosition="0">
          <references count="4">
            <reference field="4294967294" count="1" selected="0">
              <x v="5"/>
            </reference>
            <reference field="1" count="12">
              <x v="12"/>
              <x v="63"/>
              <x v="65"/>
              <x v="97"/>
              <x v="134"/>
              <x v="238"/>
              <x v="250"/>
              <x v="302"/>
              <x v="358"/>
              <x v="433"/>
              <x v="471"/>
              <x v="474"/>
            </reference>
            <reference field="14" count="1" selected="0">
              <x v="5"/>
            </reference>
            <reference field="15" count="1" selected="0">
              <x v="41"/>
            </reference>
          </references>
        </pivotArea>
      </pivotAreas>
    </conditionalFormat>
    <conditionalFormat priority="87">
      <pivotAreas count="1">
        <pivotArea type="data" collapsedLevelsAreSubtotals="1" fieldPosition="0">
          <references count="4">
            <reference field="4294967294" count="1" selected="0">
              <x v="6"/>
            </reference>
            <reference field="1" count="12">
              <x v="12"/>
              <x v="63"/>
              <x v="65"/>
              <x v="97"/>
              <x v="134"/>
              <x v="238"/>
              <x v="250"/>
              <x v="302"/>
              <x v="358"/>
              <x v="433"/>
              <x v="471"/>
              <x v="474"/>
            </reference>
            <reference field="14" count="1" selected="0">
              <x v="5"/>
            </reference>
            <reference field="15" count="1" selected="0">
              <x v="41"/>
            </reference>
          </references>
        </pivotArea>
      </pivotAreas>
    </conditionalFormat>
    <conditionalFormat priority="86">
      <pivotAreas count="1">
        <pivotArea type="data" collapsedLevelsAreSubtotals="1" fieldPosition="0">
          <references count="4">
            <reference field="4294967294" count="1" selected="0">
              <x v="7"/>
            </reference>
            <reference field="1" count="12">
              <x v="12"/>
              <x v="63"/>
              <x v="65"/>
              <x v="97"/>
              <x v="134"/>
              <x v="238"/>
              <x v="250"/>
              <x v="302"/>
              <x v="358"/>
              <x v="433"/>
              <x v="471"/>
              <x v="474"/>
            </reference>
            <reference field="14" count="1" selected="0">
              <x v="5"/>
            </reference>
            <reference field="15" count="1" selected="0">
              <x v="41"/>
            </reference>
          </references>
        </pivotArea>
      </pivotAreas>
    </conditionalFormat>
    <conditionalFormat priority="84">
      <pivotAreas count="1">
        <pivotArea type="data" collapsedLevelsAreSubtotals="1" fieldPosition="0">
          <references count="4">
            <reference field="4294967294" count="1" selected="0">
              <x v="0"/>
            </reference>
            <reference field="1" count="15">
              <x v="34"/>
              <x v="82"/>
              <x v="92"/>
              <x v="104"/>
              <x v="132"/>
              <x v="136"/>
              <x v="218"/>
              <x v="220"/>
              <x v="232"/>
              <x v="270"/>
              <x v="297"/>
              <x v="310"/>
              <x v="381"/>
              <x v="451"/>
              <x v="452"/>
            </reference>
            <reference field="14" count="1" selected="0">
              <x v="5"/>
            </reference>
            <reference field="15" count="1" selected="0">
              <x v="30"/>
            </reference>
          </references>
        </pivotArea>
      </pivotAreas>
    </conditionalFormat>
    <conditionalFormat priority="83">
      <pivotAreas count="1">
        <pivotArea type="data" collapsedLevelsAreSubtotals="1" fieldPosition="0">
          <references count="4">
            <reference field="4294967294" count="1" selected="0">
              <x v="1"/>
            </reference>
            <reference field="1" count="15">
              <x v="34"/>
              <x v="82"/>
              <x v="92"/>
              <x v="104"/>
              <x v="132"/>
              <x v="136"/>
              <x v="218"/>
              <x v="220"/>
              <x v="232"/>
              <x v="270"/>
              <x v="297"/>
              <x v="310"/>
              <x v="381"/>
              <x v="451"/>
              <x v="452"/>
            </reference>
            <reference field="14" count="1" selected="0">
              <x v="5"/>
            </reference>
            <reference field="15" count="1" selected="0">
              <x v="30"/>
            </reference>
          </references>
        </pivotArea>
      </pivotAreas>
    </conditionalFormat>
    <conditionalFormat priority="82">
      <pivotAreas count="1">
        <pivotArea type="data" collapsedLevelsAreSubtotals="1" fieldPosition="0">
          <references count="4">
            <reference field="4294967294" count="1" selected="0">
              <x v="2"/>
            </reference>
            <reference field="1" count="15">
              <x v="34"/>
              <x v="82"/>
              <x v="92"/>
              <x v="104"/>
              <x v="132"/>
              <x v="136"/>
              <x v="218"/>
              <x v="220"/>
              <x v="232"/>
              <x v="270"/>
              <x v="297"/>
              <x v="310"/>
              <x v="381"/>
              <x v="451"/>
              <x v="452"/>
            </reference>
            <reference field="14" count="1" selected="0">
              <x v="5"/>
            </reference>
            <reference field="15" count="1" selected="0">
              <x v="30"/>
            </reference>
          </references>
        </pivotArea>
      </pivotAreas>
    </conditionalFormat>
    <conditionalFormat priority="81">
      <pivotAreas count="1">
        <pivotArea type="data" collapsedLevelsAreSubtotals="1" fieldPosition="0">
          <references count="4">
            <reference field="4294967294" count="1" selected="0">
              <x v="3"/>
            </reference>
            <reference field="1" count="15">
              <x v="34"/>
              <x v="82"/>
              <x v="92"/>
              <x v="104"/>
              <x v="132"/>
              <x v="136"/>
              <x v="218"/>
              <x v="220"/>
              <x v="232"/>
              <x v="270"/>
              <x v="297"/>
              <x v="310"/>
              <x v="381"/>
              <x v="451"/>
              <x v="452"/>
            </reference>
            <reference field="14" count="1" selected="0">
              <x v="5"/>
            </reference>
            <reference field="15" count="1" selected="0">
              <x v="30"/>
            </reference>
          </references>
        </pivotArea>
      </pivotAreas>
    </conditionalFormat>
    <conditionalFormat priority="80">
      <pivotAreas count="1">
        <pivotArea type="data" collapsedLevelsAreSubtotals="1" fieldPosition="0">
          <references count="4">
            <reference field="4294967294" count="1" selected="0">
              <x v="4"/>
            </reference>
            <reference field="1" count="15">
              <x v="34"/>
              <x v="82"/>
              <x v="92"/>
              <x v="104"/>
              <x v="132"/>
              <x v="136"/>
              <x v="218"/>
              <x v="220"/>
              <x v="232"/>
              <x v="270"/>
              <x v="297"/>
              <x v="310"/>
              <x v="381"/>
              <x v="451"/>
              <x v="452"/>
            </reference>
            <reference field="14" count="1" selected="0">
              <x v="5"/>
            </reference>
            <reference field="15" count="1" selected="0">
              <x v="30"/>
            </reference>
          </references>
        </pivotArea>
      </pivotAreas>
    </conditionalFormat>
    <conditionalFormat priority="79">
      <pivotAreas count="1">
        <pivotArea type="data" collapsedLevelsAreSubtotals="1" fieldPosition="0">
          <references count="4">
            <reference field="4294967294" count="1" selected="0">
              <x v="5"/>
            </reference>
            <reference field="1" count="15">
              <x v="34"/>
              <x v="82"/>
              <x v="92"/>
              <x v="104"/>
              <x v="132"/>
              <x v="136"/>
              <x v="218"/>
              <x v="220"/>
              <x v="232"/>
              <x v="270"/>
              <x v="297"/>
              <x v="310"/>
              <x v="381"/>
              <x v="451"/>
              <x v="452"/>
            </reference>
            <reference field="14" count="1" selected="0">
              <x v="5"/>
            </reference>
            <reference field="15" count="1" selected="0">
              <x v="30"/>
            </reference>
          </references>
        </pivotArea>
      </pivotAreas>
    </conditionalFormat>
    <conditionalFormat priority="78">
      <pivotAreas count="1">
        <pivotArea type="data" collapsedLevelsAreSubtotals="1" fieldPosition="0">
          <references count="4">
            <reference field="4294967294" count="1" selected="0">
              <x v="6"/>
            </reference>
            <reference field="1" count="15">
              <x v="34"/>
              <x v="82"/>
              <x v="92"/>
              <x v="104"/>
              <x v="132"/>
              <x v="136"/>
              <x v="218"/>
              <x v="220"/>
              <x v="232"/>
              <x v="270"/>
              <x v="297"/>
              <x v="310"/>
              <x v="381"/>
              <x v="451"/>
              <x v="452"/>
            </reference>
            <reference field="14" count="1" selected="0">
              <x v="5"/>
            </reference>
            <reference field="15" count="1" selected="0">
              <x v="30"/>
            </reference>
          </references>
        </pivotArea>
      </pivotAreas>
    </conditionalFormat>
    <conditionalFormat priority="77">
      <pivotAreas count="1">
        <pivotArea type="data" collapsedLevelsAreSubtotals="1" fieldPosition="0">
          <references count="4">
            <reference field="4294967294" count="1" selected="0">
              <x v="7"/>
            </reference>
            <reference field="1" count="15">
              <x v="34"/>
              <x v="82"/>
              <x v="92"/>
              <x v="104"/>
              <x v="132"/>
              <x v="136"/>
              <x v="218"/>
              <x v="220"/>
              <x v="232"/>
              <x v="270"/>
              <x v="297"/>
              <x v="310"/>
              <x v="381"/>
              <x v="451"/>
              <x v="452"/>
            </reference>
            <reference field="14" count="1" selected="0">
              <x v="5"/>
            </reference>
            <reference field="15" count="1" selected="0">
              <x v="30"/>
            </reference>
          </references>
        </pivotArea>
      </pivotAreas>
    </conditionalFormat>
    <conditionalFormat priority="75">
      <pivotAreas count="1">
        <pivotArea type="data" collapsedLevelsAreSubtotals="1" fieldPosition="0">
          <references count="4">
            <reference field="4294967294" count="1" selected="0">
              <x v="0"/>
            </reference>
            <reference field="1" count="19">
              <x v="2"/>
              <x v="4"/>
              <x v="18"/>
              <x v="59"/>
              <x v="60"/>
              <x v="71"/>
              <x v="124"/>
              <x v="139"/>
              <x v="141"/>
              <x v="162"/>
              <x v="225"/>
              <x v="236"/>
              <x v="248"/>
              <x v="298"/>
              <x v="390"/>
              <x v="416"/>
              <x v="417"/>
              <x v="428"/>
              <x v="487"/>
            </reference>
            <reference field="14" count="1" selected="0">
              <x v="5"/>
            </reference>
            <reference field="15" count="1" selected="0">
              <x v="29"/>
            </reference>
          </references>
        </pivotArea>
      </pivotAreas>
    </conditionalFormat>
    <conditionalFormat priority="74">
      <pivotAreas count="1">
        <pivotArea type="data" collapsedLevelsAreSubtotals="1" fieldPosition="0">
          <references count="4">
            <reference field="4294967294" count="1" selected="0">
              <x v="1"/>
            </reference>
            <reference field="1" count="19">
              <x v="2"/>
              <x v="4"/>
              <x v="18"/>
              <x v="59"/>
              <x v="60"/>
              <x v="71"/>
              <x v="124"/>
              <x v="139"/>
              <x v="141"/>
              <x v="162"/>
              <x v="225"/>
              <x v="236"/>
              <x v="248"/>
              <x v="298"/>
              <x v="390"/>
              <x v="416"/>
              <x v="417"/>
              <x v="428"/>
              <x v="487"/>
            </reference>
            <reference field="14" count="1" selected="0">
              <x v="5"/>
            </reference>
            <reference field="15" count="1" selected="0">
              <x v="29"/>
            </reference>
          </references>
        </pivotArea>
      </pivotAreas>
    </conditionalFormat>
    <conditionalFormat priority="73">
      <pivotAreas count="1">
        <pivotArea type="data" collapsedLevelsAreSubtotals="1" fieldPosition="0">
          <references count="4">
            <reference field="4294967294" count="1" selected="0">
              <x v="2"/>
            </reference>
            <reference field="1" count="19">
              <x v="2"/>
              <x v="4"/>
              <x v="18"/>
              <x v="59"/>
              <x v="60"/>
              <x v="71"/>
              <x v="124"/>
              <x v="139"/>
              <x v="141"/>
              <x v="162"/>
              <x v="225"/>
              <x v="236"/>
              <x v="248"/>
              <x v="298"/>
              <x v="390"/>
              <x v="416"/>
              <x v="417"/>
              <x v="428"/>
              <x v="487"/>
            </reference>
            <reference field="14" count="1" selected="0">
              <x v="5"/>
            </reference>
            <reference field="15" count="1" selected="0">
              <x v="29"/>
            </reference>
          </references>
        </pivotArea>
      </pivotAreas>
    </conditionalFormat>
    <conditionalFormat priority="72">
      <pivotAreas count="1">
        <pivotArea type="data" collapsedLevelsAreSubtotals="1" fieldPosition="0">
          <references count="4">
            <reference field="4294967294" count="1" selected="0">
              <x v="3"/>
            </reference>
            <reference field="1" count="19">
              <x v="2"/>
              <x v="4"/>
              <x v="18"/>
              <x v="59"/>
              <x v="60"/>
              <x v="71"/>
              <x v="124"/>
              <x v="139"/>
              <x v="141"/>
              <x v="162"/>
              <x v="225"/>
              <x v="236"/>
              <x v="248"/>
              <x v="298"/>
              <x v="390"/>
              <x v="416"/>
              <x v="417"/>
              <x v="428"/>
              <x v="487"/>
            </reference>
            <reference field="14" count="1" selected="0">
              <x v="5"/>
            </reference>
            <reference field="15" count="1" selected="0">
              <x v="29"/>
            </reference>
          </references>
        </pivotArea>
      </pivotAreas>
    </conditionalFormat>
    <conditionalFormat priority="71">
      <pivotAreas count="1">
        <pivotArea type="data" collapsedLevelsAreSubtotals="1" fieldPosition="0">
          <references count="4">
            <reference field="4294967294" count="1" selected="0">
              <x v="4"/>
            </reference>
            <reference field="1" count="19">
              <x v="2"/>
              <x v="4"/>
              <x v="18"/>
              <x v="59"/>
              <x v="60"/>
              <x v="71"/>
              <x v="124"/>
              <x v="139"/>
              <x v="141"/>
              <x v="162"/>
              <x v="225"/>
              <x v="236"/>
              <x v="248"/>
              <x v="298"/>
              <x v="390"/>
              <x v="416"/>
              <x v="417"/>
              <x v="428"/>
              <x v="487"/>
            </reference>
            <reference field="14" count="1" selected="0">
              <x v="5"/>
            </reference>
            <reference field="15" count="1" selected="0">
              <x v="29"/>
            </reference>
          </references>
        </pivotArea>
      </pivotAreas>
    </conditionalFormat>
    <conditionalFormat priority="70">
      <pivotAreas count="1">
        <pivotArea type="data" collapsedLevelsAreSubtotals="1" fieldPosition="0">
          <references count="4">
            <reference field="4294967294" count="1" selected="0">
              <x v="5"/>
            </reference>
            <reference field="1" count="19">
              <x v="2"/>
              <x v="4"/>
              <x v="18"/>
              <x v="59"/>
              <x v="60"/>
              <x v="71"/>
              <x v="124"/>
              <x v="139"/>
              <x v="141"/>
              <x v="162"/>
              <x v="225"/>
              <x v="236"/>
              <x v="248"/>
              <x v="298"/>
              <x v="390"/>
              <x v="416"/>
              <x v="417"/>
              <x v="428"/>
              <x v="487"/>
            </reference>
            <reference field="14" count="1" selected="0">
              <x v="5"/>
            </reference>
            <reference field="15" count="1" selected="0">
              <x v="29"/>
            </reference>
          </references>
        </pivotArea>
      </pivotAreas>
    </conditionalFormat>
    <conditionalFormat priority="69">
      <pivotAreas count="1">
        <pivotArea type="data" collapsedLevelsAreSubtotals="1" fieldPosition="0">
          <references count="4">
            <reference field="4294967294" count="1" selected="0">
              <x v="6"/>
            </reference>
            <reference field="1" count="19">
              <x v="2"/>
              <x v="4"/>
              <x v="18"/>
              <x v="59"/>
              <x v="60"/>
              <x v="71"/>
              <x v="124"/>
              <x v="139"/>
              <x v="141"/>
              <x v="162"/>
              <x v="225"/>
              <x v="236"/>
              <x v="248"/>
              <x v="298"/>
              <x v="390"/>
              <x v="416"/>
              <x v="417"/>
              <x v="428"/>
              <x v="487"/>
            </reference>
            <reference field="14" count="1" selected="0">
              <x v="5"/>
            </reference>
            <reference field="15" count="1" selected="0">
              <x v="29"/>
            </reference>
          </references>
        </pivotArea>
      </pivotAreas>
    </conditionalFormat>
    <conditionalFormat priority="68">
      <pivotAreas count="1">
        <pivotArea type="data" collapsedLevelsAreSubtotals="1" fieldPosition="0">
          <references count="4">
            <reference field="4294967294" count="1" selected="0">
              <x v="7"/>
            </reference>
            <reference field="1" count="19">
              <x v="2"/>
              <x v="4"/>
              <x v="18"/>
              <x v="59"/>
              <x v="60"/>
              <x v="71"/>
              <x v="124"/>
              <x v="139"/>
              <x v="141"/>
              <x v="162"/>
              <x v="225"/>
              <x v="236"/>
              <x v="248"/>
              <x v="298"/>
              <x v="390"/>
              <x v="416"/>
              <x v="417"/>
              <x v="428"/>
              <x v="487"/>
            </reference>
            <reference field="14" count="1" selected="0">
              <x v="5"/>
            </reference>
            <reference field="15" count="1" selected="0">
              <x v="29"/>
            </reference>
          </references>
        </pivotArea>
      </pivotAreas>
    </conditionalFormat>
    <conditionalFormat priority="20">
      <pivotAreas count="5">
        <pivotArea type="data" collapsedLevelsAreSubtotals="1" fieldPosition="0">
          <references count="3">
            <reference field="4294967294" count="1" selected="0">
              <x v="3"/>
            </reference>
            <reference field="14" count="1" selected="0">
              <x v="5"/>
            </reference>
            <reference field="15" count="1">
              <x v="7"/>
            </reference>
          </references>
        </pivotArea>
        <pivotArea type="data" collapsedLevelsAreSubtotals="1" fieldPosition="0">
          <references count="3">
            <reference field="4294967294" count="1" selected="0">
              <x v="3"/>
            </reference>
            <reference field="14" count="1" selected="0">
              <x v="5"/>
            </reference>
            <reference field="15" count="1">
              <x v="49"/>
            </reference>
          </references>
        </pivotArea>
        <pivotArea type="data" collapsedLevelsAreSubtotals="1" fieldPosition="0">
          <references count="3">
            <reference field="4294967294" count="1" selected="0">
              <x v="3"/>
            </reference>
            <reference field="14" count="1" selected="0">
              <x v="5"/>
            </reference>
            <reference field="15" count="1">
              <x v="30"/>
            </reference>
          </references>
        </pivotArea>
        <pivotArea type="data" collapsedLevelsAreSubtotals="1" fieldPosition="0">
          <references count="3">
            <reference field="4294967294" count="1" selected="0">
              <x v="3"/>
            </reference>
            <reference field="14" count="1" selected="0">
              <x v="5"/>
            </reference>
            <reference field="15" count="1">
              <x v="41"/>
            </reference>
          </references>
        </pivotArea>
        <pivotArea type="data" collapsedLevelsAreSubtotals="1" fieldPosition="0">
          <references count="3">
            <reference field="4294967294" count="1" selected="0">
              <x v="3"/>
            </reference>
            <reference field="14" count="1" selected="0">
              <x v="5"/>
            </reference>
            <reference field="15" count="1">
              <x v="29"/>
            </reference>
          </references>
        </pivotArea>
      </pivotAreas>
    </conditionalFormat>
    <conditionalFormat priority="19">
      <pivotAreas count="1">
        <pivotArea type="data" collapsedLevelsAreSubtotals="1" fieldPosition="0">
          <references count="4">
            <reference field="4294967294" count="1" selected="0">
              <x v="0"/>
            </reference>
            <reference field="1" count="20">
              <x v="9"/>
              <x v="38"/>
              <x v="43"/>
              <x v="73"/>
              <x v="166"/>
              <x v="241"/>
              <x v="266"/>
              <x v="271"/>
              <x v="304"/>
              <x v="305"/>
              <x v="313"/>
              <x v="338"/>
              <x v="340"/>
              <x v="378"/>
              <x v="379"/>
              <x v="408"/>
              <x v="410"/>
              <x v="429"/>
              <x v="431"/>
              <x v="493"/>
            </reference>
            <reference field="14" count="1" selected="0">
              <x v="7"/>
            </reference>
            <reference field="15" count="1" selected="0">
              <x v="53"/>
            </reference>
          </references>
        </pivotArea>
      </pivotAreas>
    </conditionalFormat>
    <conditionalFormat priority="18">
      <pivotAreas count="1">
        <pivotArea type="data" collapsedLevelsAreSubtotals="1" fieldPosition="0">
          <references count="4">
            <reference field="4294967294" count="1" selected="0">
              <x v="1"/>
            </reference>
            <reference field="1" count="20">
              <x v="9"/>
              <x v="38"/>
              <x v="43"/>
              <x v="73"/>
              <x v="166"/>
              <x v="241"/>
              <x v="266"/>
              <x v="271"/>
              <x v="304"/>
              <x v="305"/>
              <x v="313"/>
              <x v="338"/>
              <x v="340"/>
              <x v="378"/>
              <x v="379"/>
              <x v="408"/>
              <x v="410"/>
              <x v="429"/>
              <x v="431"/>
              <x v="493"/>
            </reference>
            <reference field="14" count="1" selected="0">
              <x v="7"/>
            </reference>
            <reference field="15" count="1" selected="0">
              <x v="53"/>
            </reference>
          </references>
        </pivotArea>
      </pivotAreas>
    </conditionalFormat>
    <conditionalFormat priority="17">
      <pivotAreas count="1">
        <pivotArea type="data" collapsedLevelsAreSubtotals="1" fieldPosition="0">
          <references count="4">
            <reference field="4294967294" count="1" selected="0">
              <x v="2"/>
            </reference>
            <reference field="1" count="20">
              <x v="9"/>
              <x v="38"/>
              <x v="43"/>
              <x v="73"/>
              <x v="166"/>
              <x v="241"/>
              <x v="266"/>
              <x v="271"/>
              <x v="304"/>
              <x v="305"/>
              <x v="313"/>
              <x v="338"/>
              <x v="340"/>
              <x v="378"/>
              <x v="379"/>
              <x v="408"/>
              <x v="410"/>
              <x v="429"/>
              <x v="431"/>
              <x v="493"/>
            </reference>
            <reference field="14" count="1" selected="0">
              <x v="7"/>
            </reference>
            <reference field="15" count="1" selected="0">
              <x v="53"/>
            </reference>
          </references>
        </pivotArea>
      </pivotAreas>
    </conditionalFormat>
    <conditionalFormat priority="16">
      <pivotAreas count="1">
        <pivotArea type="data" collapsedLevelsAreSubtotals="1" fieldPosition="0">
          <references count="4">
            <reference field="4294967294" count="1" selected="0">
              <x v="3"/>
            </reference>
            <reference field="1" count="20">
              <x v="9"/>
              <x v="38"/>
              <x v="43"/>
              <x v="73"/>
              <x v="166"/>
              <x v="241"/>
              <x v="266"/>
              <x v="271"/>
              <x v="304"/>
              <x v="305"/>
              <x v="313"/>
              <x v="338"/>
              <x v="340"/>
              <x v="378"/>
              <x v="379"/>
              <x v="408"/>
              <x v="410"/>
              <x v="429"/>
              <x v="431"/>
              <x v="493"/>
            </reference>
            <reference field="14" count="1" selected="0">
              <x v="7"/>
            </reference>
            <reference field="15" count="1" selected="0">
              <x v="53"/>
            </reference>
          </references>
        </pivotArea>
      </pivotAreas>
    </conditionalFormat>
    <conditionalFormat priority="15">
      <pivotAreas count="1">
        <pivotArea type="data" collapsedLevelsAreSubtotals="1" fieldPosition="0">
          <references count="4">
            <reference field="4294967294" count="1" selected="0">
              <x v="4"/>
            </reference>
            <reference field="1" count="20">
              <x v="9"/>
              <x v="38"/>
              <x v="43"/>
              <x v="73"/>
              <x v="166"/>
              <x v="241"/>
              <x v="266"/>
              <x v="271"/>
              <x v="304"/>
              <x v="305"/>
              <x v="313"/>
              <x v="338"/>
              <x v="340"/>
              <x v="378"/>
              <x v="379"/>
              <x v="408"/>
              <x v="410"/>
              <x v="429"/>
              <x v="431"/>
              <x v="493"/>
            </reference>
            <reference field="14" count="1" selected="0">
              <x v="7"/>
            </reference>
            <reference field="15" count="1" selected="0">
              <x v="53"/>
            </reference>
          </references>
        </pivotArea>
      </pivotAreas>
    </conditionalFormat>
    <conditionalFormat priority="14">
      <pivotAreas count="1">
        <pivotArea type="data" collapsedLevelsAreSubtotals="1" fieldPosition="0">
          <references count="4">
            <reference field="4294967294" count="1" selected="0">
              <x v="5"/>
            </reference>
            <reference field="1" count="20">
              <x v="9"/>
              <x v="38"/>
              <x v="43"/>
              <x v="73"/>
              <x v="166"/>
              <x v="241"/>
              <x v="266"/>
              <x v="271"/>
              <x v="304"/>
              <x v="305"/>
              <x v="313"/>
              <x v="338"/>
              <x v="340"/>
              <x v="378"/>
              <x v="379"/>
              <x v="408"/>
              <x v="410"/>
              <x v="429"/>
              <x v="431"/>
              <x v="493"/>
            </reference>
            <reference field="14" count="1" selected="0">
              <x v="7"/>
            </reference>
            <reference field="15" count="1" selected="0">
              <x v="53"/>
            </reference>
          </references>
        </pivotArea>
      </pivotAreas>
    </conditionalFormat>
    <conditionalFormat priority="13">
      <pivotAreas count="1">
        <pivotArea type="data" collapsedLevelsAreSubtotals="1" fieldPosition="0">
          <references count="4">
            <reference field="4294967294" count="1" selected="0">
              <x v="6"/>
            </reference>
            <reference field="1" count="20">
              <x v="9"/>
              <x v="38"/>
              <x v="43"/>
              <x v="73"/>
              <x v="166"/>
              <x v="241"/>
              <x v="266"/>
              <x v="271"/>
              <x v="304"/>
              <x v="305"/>
              <x v="313"/>
              <x v="338"/>
              <x v="340"/>
              <x v="378"/>
              <x v="379"/>
              <x v="408"/>
              <x v="410"/>
              <x v="429"/>
              <x v="431"/>
              <x v="493"/>
            </reference>
            <reference field="14" count="1" selected="0">
              <x v="7"/>
            </reference>
            <reference field="15" count="1" selected="0">
              <x v="53"/>
            </reference>
          </references>
        </pivotArea>
      </pivotAreas>
    </conditionalFormat>
    <conditionalFormat priority="12">
      <pivotAreas count="1">
        <pivotArea type="data" collapsedLevelsAreSubtotals="1" fieldPosition="0">
          <references count="4">
            <reference field="4294967294" count="1" selected="0">
              <x v="7"/>
            </reference>
            <reference field="1" count="20">
              <x v="9"/>
              <x v="38"/>
              <x v="43"/>
              <x v="73"/>
              <x v="166"/>
              <x v="241"/>
              <x v="266"/>
              <x v="271"/>
              <x v="304"/>
              <x v="305"/>
              <x v="313"/>
              <x v="338"/>
              <x v="340"/>
              <x v="378"/>
              <x v="379"/>
              <x v="408"/>
              <x v="410"/>
              <x v="429"/>
              <x v="431"/>
              <x v="493"/>
            </reference>
            <reference field="14" count="1" selected="0">
              <x v="7"/>
            </reference>
            <reference field="15" count="1" selected="0">
              <x v="53"/>
            </reference>
          </references>
        </pivotArea>
      </pivotAreas>
    </conditionalFormat>
    <conditionalFormat priority="11">
      <pivotAreas count="1">
        <pivotArea type="data" collapsedLevelsAreSubtotals="1" fieldPosition="0">
          <references count="4">
            <reference field="4294967294" count="1" selected="0">
              <x v="6"/>
            </reference>
            <reference field="1" count="19">
              <x v="5"/>
              <x v="14"/>
              <x v="51"/>
              <x v="74"/>
              <x v="115"/>
              <x v="156"/>
              <x v="169"/>
              <x v="189"/>
              <x v="193"/>
              <x v="194"/>
              <x v="204"/>
              <x v="212"/>
              <x v="243"/>
              <x v="254"/>
              <x v="293"/>
              <x v="353"/>
              <x v="355"/>
              <x v="456"/>
              <x v="462"/>
            </reference>
            <reference field="14" count="1" selected="0">
              <x v="7"/>
            </reference>
            <reference field="15" count="1" selected="0">
              <x v="39"/>
            </reference>
          </references>
        </pivotArea>
      </pivotAreas>
    </conditionalFormat>
    <conditionalFormat priority="10">
      <pivotAreas count="1">
        <pivotArea type="data" collapsedLevelsAreSubtotals="1" fieldPosition="0">
          <references count="4">
            <reference field="4294967294" count="1" selected="0">
              <x v="5"/>
            </reference>
            <reference field="1" count="19">
              <x v="5"/>
              <x v="14"/>
              <x v="51"/>
              <x v="74"/>
              <x v="115"/>
              <x v="156"/>
              <x v="169"/>
              <x v="189"/>
              <x v="193"/>
              <x v="194"/>
              <x v="204"/>
              <x v="212"/>
              <x v="243"/>
              <x v="254"/>
              <x v="293"/>
              <x v="353"/>
              <x v="355"/>
              <x v="456"/>
              <x v="462"/>
            </reference>
            <reference field="14" count="1" selected="0">
              <x v="7"/>
            </reference>
            <reference field="15" count="1" selected="0">
              <x v="39"/>
            </reference>
          </references>
        </pivotArea>
      </pivotAreas>
    </conditionalFormat>
    <conditionalFormat priority="9">
      <pivotAreas count="1">
        <pivotArea type="data" collapsedLevelsAreSubtotals="1" fieldPosition="0">
          <references count="4">
            <reference field="4294967294" count="1" selected="0">
              <x v="4"/>
            </reference>
            <reference field="1" count="19">
              <x v="5"/>
              <x v="14"/>
              <x v="51"/>
              <x v="74"/>
              <x v="115"/>
              <x v="156"/>
              <x v="169"/>
              <x v="189"/>
              <x v="193"/>
              <x v="194"/>
              <x v="204"/>
              <x v="212"/>
              <x v="243"/>
              <x v="254"/>
              <x v="293"/>
              <x v="353"/>
              <x v="355"/>
              <x v="456"/>
              <x v="462"/>
            </reference>
            <reference field="14" count="1" selected="0">
              <x v="7"/>
            </reference>
            <reference field="15" count="1" selected="0">
              <x v="39"/>
            </reference>
          </references>
        </pivotArea>
      </pivotAreas>
    </conditionalFormat>
    <conditionalFormat priority="8">
      <pivotAreas count="1">
        <pivotArea type="data" collapsedLevelsAreSubtotals="1" fieldPosition="0">
          <references count="4">
            <reference field="4294967294" count="1" selected="0">
              <x v="3"/>
            </reference>
            <reference field="1" count="19">
              <x v="5"/>
              <x v="14"/>
              <x v="51"/>
              <x v="74"/>
              <x v="115"/>
              <x v="156"/>
              <x v="169"/>
              <x v="189"/>
              <x v="193"/>
              <x v="194"/>
              <x v="204"/>
              <x v="212"/>
              <x v="243"/>
              <x v="254"/>
              <x v="293"/>
              <x v="353"/>
              <x v="355"/>
              <x v="456"/>
              <x v="462"/>
            </reference>
            <reference field="14" count="1" selected="0">
              <x v="7"/>
            </reference>
            <reference field="15" count="1" selected="0">
              <x v="39"/>
            </reference>
          </references>
        </pivotArea>
      </pivotAreas>
    </conditionalFormat>
    <conditionalFormat priority="7">
      <pivotAreas count="1">
        <pivotArea type="data" collapsedLevelsAreSubtotals="1" fieldPosition="0">
          <references count="4">
            <reference field="4294967294" count="1" selected="0">
              <x v="2"/>
            </reference>
            <reference field="1" count="19">
              <x v="5"/>
              <x v="14"/>
              <x v="51"/>
              <x v="74"/>
              <x v="115"/>
              <x v="156"/>
              <x v="169"/>
              <x v="189"/>
              <x v="193"/>
              <x v="194"/>
              <x v="204"/>
              <x v="212"/>
              <x v="243"/>
              <x v="254"/>
              <x v="293"/>
              <x v="353"/>
              <x v="355"/>
              <x v="456"/>
              <x v="462"/>
            </reference>
            <reference field="14" count="1" selected="0">
              <x v="7"/>
            </reference>
            <reference field="15" count="1" selected="0">
              <x v="39"/>
            </reference>
          </references>
        </pivotArea>
      </pivotAreas>
    </conditionalFormat>
    <conditionalFormat priority="6">
      <pivotAreas count="1">
        <pivotArea type="data" collapsedLevelsAreSubtotals="1" fieldPosition="0">
          <references count="4">
            <reference field="4294967294" count="1" selected="0">
              <x v="1"/>
            </reference>
            <reference field="1" count="19">
              <x v="5"/>
              <x v="14"/>
              <x v="51"/>
              <x v="74"/>
              <x v="115"/>
              <x v="156"/>
              <x v="169"/>
              <x v="189"/>
              <x v="193"/>
              <x v="194"/>
              <x v="204"/>
              <x v="212"/>
              <x v="243"/>
              <x v="254"/>
              <x v="293"/>
              <x v="353"/>
              <x v="355"/>
              <x v="456"/>
              <x v="462"/>
            </reference>
            <reference field="14" count="1" selected="0">
              <x v="7"/>
            </reference>
            <reference field="15" count="1" selected="0">
              <x v="39"/>
            </reference>
          </references>
        </pivotArea>
      </pivotAreas>
    </conditionalFormat>
    <conditionalFormat priority="5">
      <pivotAreas count="1">
        <pivotArea type="data" collapsedLevelsAreSubtotals="1" fieldPosition="0">
          <references count="4">
            <reference field="4294967294" count="1" selected="0">
              <x v="7"/>
            </reference>
            <reference field="1" count="19">
              <x v="5"/>
              <x v="14"/>
              <x v="51"/>
              <x v="74"/>
              <x v="115"/>
              <x v="156"/>
              <x v="169"/>
              <x v="189"/>
              <x v="193"/>
              <x v="194"/>
              <x v="204"/>
              <x v="212"/>
              <x v="243"/>
              <x v="254"/>
              <x v="293"/>
              <x v="353"/>
              <x v="355"/>
              <x v="456"/>
              <x v="462"/>
            </reference>
            <reference field="14" count="1" selected="0">
              <x v="7"/>
            </reference>
            <reference field="15" count="1" selected="0">
              <x v="39"/>
            </reference>
          </references>
        </pivotArea>
      </pivotAreas>
    </conditionalFormat>
    <conditionalFormat priority="3">
      <pivotAreas count="1">
        <pivotArea type="data" collapsedLevelsAreSubtotals="1" fieldPosition="0">
          <references count="4">
            <reference field="4294967294" count="7" selected="0">
              <x v="1"/>
              <x v="2"/>
              <x v="3"/>
              <x v="4"/>
              <x v="5"/>
              <x v="6"/>
              <x v="7"/>
            </reference>
            <reference field="1" count="8">
              <x v="128"/>
              <x v="146"/>
              <x v="147"/>
              <x v="268"/>
              <x v="421"/>
              <x v="425"/>
              <x v="466"/>
              <x v="467"/>
            </reference>
            <reference field="14" count="1" selected="0">
              <x v="2"/>
            </reference>
            <reference field="15" count="1" selected="0">
              <x v="64"/>
            </reference>
          </references>
        </pivotArea>
      </pivotAreas>
    </conditionalFormat>
    <conditionalFormat priority="2">
      <pivotAreas count="1">
        <pivotArea type="data" collapsedLevelsAreSubtotals="1" fieldPosition="0">
          <references count="4">
            <reference field="4294967294" count="7" selected="0">
              <x v="1"/>
              <x v="2"/>
              <x v="3"/>
              <x v="4"/>
              <x v="5"/>
              <x v="6"/>
              <x v="7"/>
            </reference>
            <reference field="1" count="8">
              <x v="128"/>
              <x v="146"/>
              <x v="147"/>
              <x v="268"/>
              <x v="421"/>
              <x v="425"/>
              <x v="466"/>
              <x v="467"/>
            </reference>
            <reference field="14" count="1" selected="0">
              <x v="2"/>
            </reference>
            <reference field="15" count="1" selected="0">
              <x v="64"/>
            </reference>
          </references>
        </pivotArea>
      </pivotAreas>
    </conditionalFormat>
    <conditionalFormat priority="1">
      <pivotAreas count="1">
        <pivotArea type="data" collapsedLevelsAreSubtotals="1" fieldPosition="0">
          <references count="4">
            <reference field="4294967294" count="1" selected="0">
              <x v="5"/>
            </reference>
            <reference field="1" count="1">
              <x v="494"/>
            </reference>
            <reference field="14" count="1" selected="0">
              <x v="2"/>
            </reference>
            <reference field="15" count="1" selected="0">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а1" displayName="Таблица1" ref="A1:D13" totalsRowShown="0" headerRowDxfId="4">
  <autoFilter ref="A1:D13" xr:uid="{00000000-0009-0000-0100-000001000000}"/>
  <tableColumns count="4">
    <tableColumn id="1" xr3:uid="{00000000-0010-0000-0000-000001000000}" name="Identifier (RIC)" dataDxfId="3"/>
    <tableColumn id="2" xr3:uid="{00000000-0010-0000-0000-000002000000}" name="Company Name" dataDxfId="2"/>
    <tableColumn id="3" xr3:uid="{00000000-0010-0000-0000-000003000000}" name="P/E (Daily Time Series Ratio)" dataDxfId="1"/>
    <tableColumn id="4" xr3:uid="{00000000-0010-0000-0000-000004000000}" name="Price To Book Value Per Share (Daily Time Series Ratio)"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workbookViewId="0">
      <selection activeCell="A3" sqref="A3"/>
    </sheetView>
  </sheetViews>
  <sheetFormatPr defaultRowHeight="15" x14ac:dyDescent="0.25"/>
  <cols>
    <col min="1" max="1" width="29.7109375" customWidth="1"/>
    <col min="2" max="3" width="13" customWidth="1"/>
    <col min="4" max="4" width="13.85546875" customWidth="1"/>
  </cols>
  <sheetData>
    <row r="1" spans="1:6" ht="45.75" thickBot="1" x14ac:dyDescent="0.3">
      <c r="A1" s="5" t="s">
        <v>1165</v>
      </c>
      <c r="B1" s="5" t="s">
        <v>1166</v>
      </c>
      <c r="C1" s="5" t="s">
        <v>1167</v>
      </c>
      <c r="D1" s="6" t="s">
        <v>1168</v>
      </c>
    </row>
    <row r="2" spans="1:6" ht="15.75" thickBot="1" x14ac:dyDescent="0.3">
      <c r="A2" s="7">
        <v>46065</v>
      </c>
      <c r="B2" s="8">
        <f>IF(WEEKDAY($A$2,2)=1,$A$2-3,$A$2-1)</f>
        <v>46064</v>
      </c>
      <c r="C2" s="9">
        <f>$A$2-7</f>
        <v>46058</v>
      </c>
      <c r="D2" s="10">
        <v>46024</v>
      </c>
    </row>
    <row r="4" spans="1:6" x14ac:dyDescent="0.25">
      <c r="A4" s="11">
        <f>DREP</f>
        <v>46065</v>
      </c>
      <c r="B4" t="s">
        <v>1169</v>
      </c>
    </row>
    <row r="5" spans="1:6" x14ac:dyDescent="0.25">
      <c r="A5" s="11"/>
    </row>
    <row r="6" spans="1:6" x14ac:dyDescent="0.25">
      <c r="A6" s="12" t="s">
        <v>1170</v>
      </c>
      <c r="B6" t="s">
        <v>1171</v>
      </c>
    </row>
    <row r="10" spans="1:6" x14ac:dyDescent="0.25">
      <c r="E10">
        <v>3.863</v>
      </c>
      <c r="F10">
        <v>4.194</v>
      </c>
    </row>
    <row r="11" spans="1:6" x14ac:dyDescent="0.25">
      <c r="E11">
        <v>4.0309999999999997</v>
      </c>
      <c r="F11">
        <v>4.37</v>
      </c>
    </row>
    <row r="12" spans="1:6" x14ac:dyDescent="0.25">
      <c r="E12" s="13">
        <f>E11-E10</f>
        <v>0.16799999999999971</v>
      </c>
      <c r="F12" s="13">
        <f>F11-F10</f>
        <v>0.17600000000000016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12"/>
  <sheetViews>
    <sheetView workbookViewId="0">
      <selection activeCell="B3" sqref="B3"/>
    </sheetView>
  </sheetViews>
  <sheetFormatPr defaultRowHeight="15" x14ac:dyDescent="0.25"/>
  <cols>
    <col min="2" max="2" width="17.85546875" customWidth="1"/>
    <col min="3" max="3" width="19.85546875" bestFit="1" customWidth="1"/>
  </cols>
  <sheetData>
    <row r="2" spans="2:3" x14ac:dyDescent="0.25">
      <c r="B2" t="s">
        <v>1229</v>
      </c>
      <c r="C2" t="s">
        <v>1230</v>
      </c>
    </row>
    <row r="3" spans="2:3" x14ac:dyDescent="0.25">
      <c r="B3" s="79">
        <f>LARGE('0'!B:B,1)</f>
        <v>0.10414745481372201</v>
      </c>
      <c r="C3" t="str">
        <f>VLOOKUP(B3,'0'!$B$1:$D$509,2,0)</f>
        <v>Equinix Inc</v>
      </c>
    </row>
    <row r="4" spans="2:3" x14ac:dyDescent="0.25">
      <c r="B4" s="79">
        <f>LARGE('0'!B:B,2)</f>
        <v>0.103481012658228</v>
      </c>
      <c r="C4" t="str">
        <f>VLOOKUP(B4,'0'!$B$1:$D$509,2,0)</f>
        <v>Akamai Technologies Inc</v>
      </c>
    </row>
    <row r="5" spans="2:3" x14ac:dyDescent="0.25">
      <c r="B5" s="79">
        <f>LARGE('0'!B:B,3)</f>
        <v>8.5764074536129192E-2</v>
      </c>
      <c r="C5" t="str">
        <f>VLOOKUP(B5,'0'!$B$1:$D$509,2,0)</f>
        <v>Zebra Technologies Corp</v>
      </c>
    </row>
    <row r="6" spans="2:3" x14ac:dyDescent="0.25">
      <c r="B6" s="79">
        <f>LARGE('0'!B:B,4)</f>
        <v>7.672215230451411E-2</v>
      </c>
      <c r="C6" t="str">
        <f>VLOOKUP(B6,'0'!$B$1:$D$509,2,0)</f>
        <v>Motorola Solutions Inc</v>
      </c>
    </row>
    <row r="7" spans="2:3" x14ac:dyDescent="0.25">
      <c r="B7" s="79">
        <f>LARGE('0'!B:B,5)</f>
        <v>6.9741282339707403E-2</v>
      </c>
      <c r="C7" t="str">
        <f>VLOOKUP(B7,'0'!$B$1:$D$509,2,0)</f>
        <v>Exelon Corp</v>
      </c>
    </row>
    <row r="8" spans="2:3" x14ac:dyDescent="0.25">
      <c r="B8" s="79">
        <f>SMALL('0'!B:B,1)</f>
        <v>-0.196799544668462</v>
      </c>
      <c r="C8" t="str">
        <f>VLOOKUP(B8,'0'!$B$1:$D$509,2,0)</f>
        <v>Applovin Corp</v>
      </c>
    </row>
    <row r="9" spans="2:3" x14ac:dyDescent="0.25">
      <c r="B9" s="79">
        <f>SMALL('0'!B:B,2)</f>
        <v>-0.15985630893578801</v>
      </c>
      <c r="C9" t="str">
        <f>VLOOKUP(B9,'0'!$B$1:$D$509,2,0)</f>
        <v>Baxter International Inc</v>
      </c>
    </row>
    <row r="10" spans="2:3" x14ac:dyDescent="0.25">
      <c r="B10" s="79">
        <f>SMALL('0'!B:B,3)</f>
        <v>-0.153898305084746</v>
      </c>
      <c r="C10" t="str">
        <f>VLOOKUP(B10,'0'!$B$1:$D$509,2,0)</f>
        <v>Tyler Technologies Inc</v>
      </c>
    </row>
    <row r="11" spans="2:3" x14ac:dyDescent="0.25">
      <c r="B11" s="79">
        <f>SMALL('0'!B:B,4)</f>
        <v>-0.14541842815667499</v>
      </c>
      <c r="C11" t="str">
        <f>VLOOKUP(B11,'0'!$B$1:$D$509,2,0)</f>
        <v>CH Robinson Worldwide Inc</v>
      </c>
    </row>
    <row r="12" spans="2:3" x14ac:dyDescent="0.25">
      <c r="B12" s="79">
        <f>SMALL('0'!B:B,5)</f>
        <v>-0.13175613070603501</v>
      </c>
      <c r="C12" t="str">
        <f>VLOOKUP(B12,'0'!$B$1:$D$509,2,0)</f>
        <v>Expeditors International of Washington Inc</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3"/>
  <sheetViews>
    <sheetView workbookViewId="0">
      <selection activeCell="B32" sqref="B32"/>
    </sheetView>
  </sheetViews>
  <sheetFormatPr defaultRowHeight="15" x14ac:dyDescent="0.25"/>
  <cols>
    <col min="1" max="1" width="16.7109375" customWidth="1"/>
    <col min="2" max="2" width="66.42578125" bestFit="1" customWidth="1"/>
    <col min="3" max="3" width="28.140625" customWidth="1"/>
    <col min="4" max="4" width="51.42578125" customWidth="1"/>
  </cols>
  <sheetData>
    <row r="1" spans="1:4" x14ac:dyDescent="0.25">
      <c r="A1" s="1" t="s">
        <v>0</v>
      </c>
      <c r="B1" s="1" t="s">
        <v>1</v>
      </c>
      <c r="C1" s="1" t="s">
        <v>1079</v>
      </c>
      <c r="D1" s="1" t="s">
        <v>1080</v>
      </c>
    </row>
    <row r="2" spans="1:4" x14ac:dyDescent="0.25">
      <c r="A2" s="3" t="s">
        <v>1081</v>
      </c>
      <c r="B2" s="3" t="s">
        <v>1082</v>
      </c>
      <c r="C2" s="4">
        <v>4.4455810693499998E-4</v>
      </c>
      <c r="D2" s="4">
        <v>1.8515673183399999E-4</v>
      </c>
    </row>
    <row r="3" spans="1:4" x14ac:dyDescent="0.25">
      <c r="A3" s="3" t="s">
        <v>1083</v>
      </c>
      <c r="B3" s="3" t="s">
        <v>1084</v>
      </c>
      <c r="C3" s="4">
        <v>2.0188172589260902</v>
      </c>
      <c r="D3" s="4">
        <v>0.66408360520856002</v>
      </c>
    </row>
    <row r="4" spans="1:4" x14ac:dyDescent="0.25">
      <c r="A4" s="3" t="s">
        <v>1085</v>
      </c>
      <c r="B4" s="3" t="s">
        <v>1086</v>
      </c>
      <c r="C4" s="4">
        <v>3.28152129665783</v>
      </c>
      <c r="D4" s="4">
        <v>0.90896798551143398</v>
      </c>
    </row>
    <row r="5" spans="1:4" x14ac:dyDescent="0.25">
      <c r="A5" s="3" t="s">
        <v>1087</v>
      </c>
      <c r="B5" s="3" t="s">
        <v>1088</v>
      </c>
      <c r="C5" s="4">
        <v>13.705125028741699</v>
      </c>
      <c r="D5" s="4">
        <v>4.4269569840947396</v>
      </c>
    </row>
    <row r="6" spans="1:4" x14ac:dyDescent="0.25">
      <c r="A6" s="3" t="s">
        <v>1089</v>
      </c>
      <c r="B6" s="3" t="s">
        <v>1090</v>
      </c>
      <c r="C6" s="4">
        <v>3.0384589711874899</v>
      </c>
      <c r="D6" s="4">
        <v>0.93965478778797695</v>
      </c>
    </row>
    <row r="7" spans="1:4" x14ac:dyDescent="0.25">
      <c r="A7" s="3" t="s">
        <v>1091</v>
      </c>
      <c r="B7" s="3" t="s">
        <v>1092</v>
      </c>
      <c r="C7" s="4">
        <v>11.1233450522215</v>
      </c>
      <c r="D7" s="4">
        <v>8.6350067934307404</v>
      </c>
    </row>
    <row r="8" spans="1:4" x14ac:dyDescent="0.25">
      <c r="A8" s="3" t="s">
        <v>1093</v>
      </c>
      <c r="B8" s="3" t="s">
        <v>1094</v>
      </c>
      <c r="C8" s="4">
        <v>14.6915778476772</v>
      </c>
      <c r="D8" s="4">
        <v>3.6808131939109301</v>
      </c>
    </row>
    <row r="9" spans="1:4" x14ac:dyDescent="0.25">
      <c r="A9" s="3" t="s">
        <v>1095</v>
      </c>
      <c r="B9" s="3" t="s">
        <v>1096</v>
      </c>
      <c r="C9" s="4">
        <v>16.2712564762722</v>
      </c>
      <c r="D9" s="4">
        <v>3.15621705273412</v>
      </c>
    </row>
    <row r="10" spans="1:4" x14ac:dyDescent="0.25">
      <c r="A10" s="3" t="s">
        <v>1097</v>
      </c>
      <c r="B10" s="3" t="s">
        <v>1098</v>
      </c>
      <c r="C10" s="4">
        <v>3.1656232563619802</v>
      </c>
      <c r="D10" s="4">
        <v>0.52263565294942405</v>
      </c>
    </row>
    <row r="11" spans="1:4" x14ac:dyDescent="0.25">
      <c r="A11" s="3" t="s">
        <v>1099</v>
      </c>
      <c r="B11" s="3" t="s">
        <v>1100</v>
      </c>
      <c r="C11" s="4">
        <v>11.364494148255901</v>
      </c>
      <c r="D11" s="4">
        <v>0.32843938962868602</v>
      </c>
    </row>
    <row r="12" spans="1:4" x14ac:dyDescent="0.25">
      <c r="A12" s="3" t="s">
        <v>1101</v>
      </c>
      <c r="B12" s="3" t="s">
        <v>1102</v>
      </c>
      <c r="C12" s="4">
        <v>11.1005313454337</v>
      </c>
      <c r="D12" s="4">
        <v>0.59507118329331199</v>
      </c>
    </row>
    <row r="13" spans="1:4" x14ac:dyDescent="0.25">
      <c r="A13" s="3" t="s">
        <v>1103</v>
      </c>
      <c r="B13" s="3" t="s">
        <v>1104</v>
      </c>
      <c r="C13" s="4">
        <v>6.4123520664238001</v>
      </c>
      <c r="D13" s="4">
        <v>0.67509129525228195</v>
      </c>
    </row>
  </sheetData>
  <conditionalFormatting sqref="A1:D13">
    <cfRule type="colorScale" priority="1">
      <colorScale>
        <cfvo type="min"/>
        <cfvo type="percentile" val="50"/>
        <cfvo type="max"/>
        <color rgb="FFF8696B"/>
        <color rgb="FFFFEB84"/>
        <color rgb="FF63BE7B"/>
      </colorScale>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86"/>
  <sheetViews>
    <sheetView showGridLines="0" tabSelected="1" view="pageBreakPreview" topLeftCell="D1" zoomScale="110" zoomScaleNormal="25" zoomScaleSheetLayoutView="110" zoomScalePageLayoutView="115" workbookViewId="0">
      <selection activeCell="G11" sqref="G11"/>
    </sheetView>
  </sheetViews>
  <sheetFormatPr defaultColWidth="0" defaultRowHeight="15" outlineLevelCol="1" x14ac:dyDescent="0.25"/>
  <cols>
    <col min="1" max="1" width="9.140625" hidden="1" customWidth="1" outlineLevel="1"/>
    <col min="2" max="2" width="14.7109375" hidden="1" customWidth="1" outlineLevel="1"/>
    <col min="3" max="3" width="9.140625" hidden="1" customWidth="1" outlineLevel="1"/>
    <col min="4" max="4" width="32.42578125" customWidth="1" collapsed="1"/>
    <col min="5" max="5" width="18.42578125" customWidth="1"/>
    <col min="6" max="6" width="13" customWidth="1"/>
    <col min="7" max="7" width="20.85546875" customWidth="1"/>
    <col min="8" max="8" width="15.85546875" bestFit="1" customWidth="1"/>
    <col min="9" max="9" width="8.7109375" customWidth="1"/>
    <col min="10" max="10" width="11.7109375" customWidth="1"/>
    <col min="11" max="11" width="9.85546875" customWidth="1"/>
    <col min="12" max="14" width="11.7109375" customWidth="1"/>
    <col min="15" max="15" width="9.140625" customWidth="1"/>
    <col min="16" max="16" width="11.5703125" customWidth="1"/>
    <col min="17" max="17" width="1.140625" hidden="1" customWidth="1"/>
    <col min="18" max="18" width="11.28515625" customWidth="1"/>
    <col min="19" max="19" width="11.28515625" hidden="1" customWidth="1"/>
    <col min="20" max="23" width="0" hidden="1" customWidth="1"/>
    <col min="24" max="16384" width="9.140625" hidden="1"/>
  </cols>
  <sheetData>
    <row r="1" spans="3:21" x14ac:dyDescent="0.25">
      <c r="D1" s="14"/>
      <c r="E1" s="14"/>
      <c r="F1" s="14"/>
      <c r="G1" s="14"/>
      <c r="H1" s="14"/>
      <c r="I1" s="14"/>
      <c r="J1" s="14"/>
      <c r="K1" s="14"/>
      <c r="L1" s="14"/>
      <c r="M1" s="14"/>
      <c r="N1" s="14"/>
      <c r="O1" s="14"/>
      <c r="P1" s="14"/>
      <c r="Q1" s="14"/>
    </row>
    <row r="2" spans="3:21" ht="15" customHeight="1" x14ac:dyDescent="0.55000000000000004">
      <c r="D2" s="106" t="s">
        <v>1255</v>
      </c>
      <c r="E2" s="106"/>
      <c r="F2" s="106"/>
      <c r="G2" s="106"/>
      <c r="H2" s="106"/>
      <c r="I2" s="106"/>
      <c r="J2" s="106"/>
      <c r="K2" s="15"/>
      <c r="L2" s="14"/>
      <c r="M2" s="14"/>
      <c r="N2" s="14"/>
      <c r="O2" s="14"/>
      <c r="P2" s="14"/>
      <c r="Q2" s="14"/>
      <c r="R2" s="16"/>
    </row>
    <row r="3" spans="3:21" ht="15" customHeight="1" x14ac:dyDescent="0.25">
      <c r="D3" s="106"/>
      <c r="E3" s="106"/>
      <c r="F3" s="106"/>
      <c r="G3" s="106"/>
      <c r="H3" s="106"/>
      <c r="I3" s="106"/>
      <c r="J3" s="106"/>
      <c r="K3" s="16"/>
      <c r="L3" s="14"/>
      <c r="M3" s="14"/>
      <c r="N3" s="14"/>
      <c r="O3" s="14"/>
      <c r="P3" s="14"/>
      <c r="Q3" s="14"/>
      <c r="R3" s="16"/>
    </row>
    <row r="4" spans="3:21" ht="15" customHeight="1" x14ac:dyDescent="0.25">
      <c r="D4" s="106"/>
      <c r="E4" s="106"/>
      <c r="F4" s="106"/>
      <c r="G4" s="106"/>
      <c r="H4" s="106"/>
      <c r="I4" s="106"/>
      <c r="J4" s="106"/>
      <c r="K4" s="16"/>
      <c r="L4" s="14"/>
      <c r="M4" s="14"/>
      <c r="N4" s="14"/>
      <c r="O4" s="14"/>
      <c r="P4" s="14"/>
      <c r="Q4" s="14"/>
    </row>
    <row r="5" spans="3:21" ht="15" customHeight="1" x14ac:dyDescent="0.25">
      <c r="D5" s="14"/>
      <c r="E5" s="14"/>
      <c r="F5" s="14"/>
      <c r="G5" s="14"/>
      <c r="H5" s="14"/>
      <c r="I5" s="14"/>
      <c r="J5" s="14"/>
      <c r="K5" s="17"/>
      <c r="L5" s="14"/>
      <c r="M5" s="14"/>
      <c r="N5" s="14"/>
      <c r="O5" s="14"/>
      <c r="P5" s="14"/>
      <c r="Q5" s="14"/>
    </row>
    <row r="6" spans="3:21" x14ac:dyDescent="0.25">
      <c r="D6" s="18">
        <f ca="1">TODAY()</f>
        <v>46066</v>
      </c>
      <c r="E6" s="18"/>
      <c r="F6" s="14"/>
      <c r="G6" s="14"/>
      <c r="H6" s="19"/>
      <c r="I6" s="20"/>
      <c r="J6" s="21"/>
      <c r="K6" s="21"/>
      <c r="L6" s="14"/>
      <c r="M6" s="14"/>
      <c r="N6" s="14"/>
      <c r="O6" s="14"/>
      <c r="P6" s="14"/>
      <c r="Q6" s="14"/>
    </row>
    <row r="7" spans="3:21" x14ac:dyDescent="0.25">
      <c r="D7" s="14"/>
      <c r="E7" s="14"/>
      <c r="F7" s="14"/>
      <c r="G7" s="14"/>
      <c r="H7" s="14"/>
      <c r="I7" s="14"/>
      <c r="J7" s="22"/>
      <c r="K7" s="14"/>
      <c r="L7" s="14"/>
      <c r="M7" s="14"/>
      <c r="N7" s="14"/>
      <c r="O7" s="14"/>
      <c r="P7" s="14"/>
      <c r="Q7" s="14"/>
    </row>
    <row r="8" spans="3:21" ht="27" customHeight="1" x14ac:dyDescent="0.25">
      <c r="D8" s="107" t="s">
        <v>1254</v>
      </c>
      <c r="E8" s="107"/>
      <c r="F8" s="107"/>
      <c r="G8" s="107"/>
      <c r="H8" s="107"/>
      <c r="I8" s="107"/>
      <c r="J8" s="107"/>
      <c r="K8" s="107"/>
      <c r="L8" s="107"/>
      <c r="M8" s="107"/>
      <c r="N8" s="107"/>
      <c r="O8" s="107"/>
      <c r="P8" s="107"/>
      <c r="Q8" s="107"/>
      <c r="R8" s="23"/>
      <c r="S8" s="23"/>
      <c r="T8" s="23"/>
      <c r="U8" s="23"/>
    </row>
    <row r="9" spans="3:21" ht="27" customHeight="1" x14ac:dyDescent="0.25">
      <c r="D9" s="107"/>
      <c r="E9" s="107"/>
      <c r="F9" s="107"/>
      <c r="G9" s="107"/>
      <c r="H9" s="107"/>
      <c r="I9" s="107"/>
      <c r="J9" s="107"/>
      <c r="K9" s="107"/>
      <c r="L9" s="107"/>
      <c r="M9" s="107"/>
      <c r="N9" s="107"/>
      <c r="O9" s="107"/>
      <c r="P9" s="107"/>
      <c r="Q9" s="107"/>
      <c r="R9" s="23"/>
      <c r="S9" s="23"/>
      <c r="T9" s="23"/>
      <c r="U9" s="23"/>
    </row>
    <row r="10" spans="3:21" ht="27" customHeight="1" x14ac:dyDescent="0.25">
      <c r="D10" s="107"/>
      <c r="E10" s="107"/>
      <c r="F10" s="107"/>
      <c r="G10" s="107"/>
      <c r="H10" s="107"/>
      <c r="I10" s="107"/>
      <c r="J10" s="107"/>
      <c r="K10" s="107"/>
      <c r="L10" s="107"/>
      <c r="M10" s="107"/>
      <c r="N10" s="107"/>
      <c r="O10" s="107"/>
      <c r="P10" s="107"/>
      <c r="Q10" s="107"/>
      <c r="R10" s="23"/>
      <c r="S10" s="23"/>
      <c r="T10" s="23"/>
      <c r="U10" s="23"/>
    </row>
    <row r="11" spans="3:21" ht="18" customHeight="1" x14ac:dyDescent="0.25">
      <c r="D11" s="24"/>
      <c r="E11" s="24"/>
      <c r="F11" s="14"/>
      <c r="G11" s="14"/>
      <c r="H11" s="14"/>
      <c r="I11" s="14"/>
      <c r="J11" s="14"/>
      <c r="K11" s="14"/>
      <c r="L11" s="14"/>
      <c r="M11" s="14"/>
      <c r="N11" s="14"/>
      <c r="O11" s="14"/>
      <c r="P11" s="14"/>
      <c r="Q11" s="14"/>
      <c r="R11" s="23"/>
    </row>
    <row r="12" spans="3:21" ht="18.75" x14ac:dyDescent="0.25">
      <c r="D12" s="14"/>
      <c r="E12" s="14"/>
      <c r="F12" s="14"/>
      <c r="G12" s="14"/>
      <c r="H12" s="14"/>
      <c r="I12" s="14"/>
      <c r="J12" s="14"/>
      <c r="K12" s="14"/>
      <c r="L12" s="14"/>
      <c r="M12" s="14"/>
      <c r="N12" s="14"/>
      <c r="O12" s="14"/>
      <c r="P12" s="14"/>
      <c r="Q12" s="14"/>
      <c r="R12" s="23"/>
    </row>
    <row r="13" spans="3:21" ht="18.75" customHeight="1" x14ac:dyDescent="0.25">
      <c r="D13" s="109" t="s">
        <v>1172</v>
      </c>
      <c r="E13" s="109"/>
      <c r="F13" s="25" t="s">
        <v>1173</v>
      </c>
      <c r="G13" s="25" t="s">
        <v>1174</v>
      </c>
      <c r="H13" s="25" t="s">
        <v>1175</v>
      </c>
      <c r="I13" s="14"/>
      <c r="J13" s="14"/>
      <c r="K13" s="14"/>
      <c r="L13" s="14"/>
      <c r="M13" s="14"/>
      <c r="N13" s="14"/>
      <c r="O13" s="14"/>
      <c r="P13" s="14"/>
      <c r="Q13" s="14"/>
      <c r="R13" s="23"/>
    </row>
    <row r="14" spans="3:21" ht="18.75" customHeight="1" x14ac:dyDescent="0.25">
      <c r="D14" s="87" t="s">
        <v>1238</v>
      </c>
      <c r="E14" s="88"/>
      <c r="F14" s="88"/>
      <c r="G14" s="88"/>
      <c r="H14" s="88"/>
      <c r="I14" s="14"/>
      <c r="J14" s="14"/>
      <c r="K14" s="14"/>
      <c r="L14" s="14"/>
      <c r="M14" s="14"/>
      <c r="N14" s="14"/>
      <c r="O14" s="14"/>
      <c r="P14" s="14"/>
      <c r="Q14" s="14"/>
      <c r="R14" s="23"/>
    </row>
    <row r="15" spans="3:21" ht="18.75" customHeight="1" x14ac:dyDescent="0.25">
      <c r="C15" s="26" t="s">
        <v>1178</v>
      </c>
      <c r="D15" s="110" t="s">
        <v>1227</v>
      </c>
      <c r="E15" s="110"/>
      <c r="F15" s="27">
        <f>VLOOKUP(DREP,'FIXED-Eikon'!A3:K5,2,0)</f>
        <v>6832.76</v>
      </c>
      <c r="G15" s="30">
        <f>(F15/VLOOKUP(D1D,'FIXED-Eikon'!A2:K5,2,0))-1</f>
        <v>-1.5660947897203292E-2</v>
      </c>
      <c r="H15" s="28">
        <f>(F15/VLOOKUP(DCY,'FIXED-Eikon'!A3:K5,2,0))-1</f>
        <v>0.16430123284286569</v>
      </c>
      <c r="I15" s="14"/>
      <c r="J15" s="31"/>
      <c r="K15" s="31"/>
      <c r="L15" s="31"/>
      <c r="M15" s="31"/>
      <c r="N15" s="31"/>
      <c r="O15" s="31"/>
      <c r="P15" s="31"/>
      <c r="Q15" s="31"/>
      <c r="R15" s="23"/>
    </row>
    <row r="16" spans="3:21" ht="18.75" x14ac:dyDescent="0.25">
      <c r="C16" s="26" t="s">
        <v>1179</v>
      </c>
      <c r="D16" s="110" t="s">
        <v>1256</v>
      </c>
      <c r="E16" s="110"/>
      <c r="F16" s="27">
        <f>VLOOKUP(DREP,'FIXED-Eikon'!A3:K5,3,0)</f>
        <v>22597.148000000001</v>
      </c>
      <c r="G16" s="30">
        <f>(F16/VLOOKUP(D1D,'FIXED-Eikon'!A2:K5,3,0))-1</f>
        <v>-2.0346375541603345E-2</v>
      </c>
      <c r="H16" s="28">
        <f>(F16/VLOOKUP(DCY,'FIXED-Eikon'!A3:K5,3,0))-1</f>
        <v>-2.7478533075218192E-2</v>
      </c>
      <c r="I16" s="32"/>
      <c r="J16" s="31"/>
      <c r="K16" s="31"/>
      <c r="L16" s="31"/>
      <c r="M16" s="31"/>
      <c r="N16" s="31"/>
      <c r="O16" s="31"/>
      <c r="P16" s="31"/>
      <c r="Q16" s="31"/>
      <c r="R16" s="23"/>
    </row>
    <row r="17" spans="3:18" ht="18.75" x14ac:dyDescent="0.25">
      <c r="C17" s="26" t="s">
        <v>1180</v>
      </c>
      <c r="D17" s="110" t="s">
        <v>1257</v>
      </c>
      <c r="E17" s="110"/>
      <c r="F17" s="27">
        <f>VLOOKUP(DREP,'FIXED-Eikon'!A3:K5,4,0)</f>
        <v>49451.98</v>
      </c>
      <c r="G17" s="30">
        <f>(F17/VLOOKUP(D1D,'FIXED-Eikon'!A3:K5,4,0))-1</f>
        <v>-1.3355971700710678E-2</v>
      </c>
      <c r="H17" s="28">
        <f>(F17/VLOOKUP(DCY,'FIXED-Eikon'!A3:K5,4,0))-1</f>
        <v>0.16653295518263134</v>
      </c>
      <c r="I17" s="33"/>
      <c r="J17" s="31"/>
      <c r="K17" s="31"/>
      <c r="L17" s="31"/>
      <c r="M17" s="31"/>
      <c r="N17" s="31"/>
      <c r="O17" s="31"/>
      <c r="P17" s="31"/>
      <c r="Q17" s="31"/>
      <c r="R17" s="23"/>
    </row>
    <row r="18" spans="3:18" ht="18.75" x14ac:dyDescent="0.25">
      <c r="C18" s="26" t="s">
        <v>1182</v>
      </c>
      <c r="D18" s="110" t="s">
        <v>1231</v>
      </c>
      <c r="E18" s="110"/>
      <c r="F18" s="27">
        <f>VLOOKUP(DREP,'FIXED-Eikon'!A3:K5,5,0)</f>
        <v>20.82</v>
      </c>
      <c r="G18" s="30">
        <f>(F18/VLOOKUP(D1D,'FIXED-Eikon'!A2:K5,5,0))-1</f>
        <v>0.17960339943342785</v>
      </c>
      <c r="H18" s="28">
        <f>(F18/VLOOKUP(DCY,'FIXED-Eikon'!A3:K5,5,0))-1</f>
        <v>0.16118237590630224</v>
      </c>
      <c r="I18" s="33"/>
      <c r="J18" s="31"/>
      <c r="K18" s="31"/>
      <c r="L18" s="31"/>
      <c r="M18" s="31"/>
      <c r="N18" s="31"/>
      <c r="O18" s="31"/>
      <c r="P18" s="31"/>
      <c r="Q18" s="31"/>
      <c r="R18" s="23"/>
    </row>
    <row r="19" spans="3:18" ht="18.75" x14ac:dyDescent="0.25">
      <c r="C19" s="26"/>
      <c r="D19" s="82" t="s">
        <v>1239</v>
      </c>
      <c r="E19" s="83"/>
      <c r="F19" s="84"/>
      <c r="G19" s="85"/>
      <c r="H19" s="86"/>
      <c r="I19" s="33"/>
      <c r="J19" s="31"/>
      <c r="K19" s="31"/>
      <c r="L19" s="31"/>
      <c r="M19" s="31"/>
      <c r="N19" s="31"/>
      <c r="O19" s="31"/>
      <c r="P19" s="31"/>
      <c r="Q19" s="31"/>
      <c r="R19" s="23"/>
    </row>
    <row r="20" spans="3:18" ht="18.75" x14ac:dyDescent="0.25">
      <c r="C20" s="26" t="s">
        <v>1251</v>
      </c>
      <c r="D20" s="110" t="s">
        <v>1240</v>
      </c>
      <c r="E20" s="110"/>
      <c r="F20" s="27">
        <f>VLOOKUP(DREP,'FIXED-Eikon'!A3:K5,7,0)</f>
        <v>10402.44</v>
      </c>
      <c r="G20" s="30">
        <f>(F20/VLOOKUP(D1D,'FIXED-Eikon'!A2:K5,7,0))-1</f>
        <v>-6.6529094900645847E-3</v>
      </c>
      <c r="H20" s="28">
        <f>(F20/VLOOKUP(DCY,'FIXED-Eikon'!A3:K5,7,0))-1</f>
        <v>0.25936158080602034</v>
      </c>
      <c r="I20" s="33"/>
      <c r="J20" s="31"/>
      <c r="K20" s="31"/>
      <c r="L20" s="31"/>
      <c r="M20" s="31"/>
      <c r="N20" s="31"/>
      <c r="O20" s="31"/>
      <c r="P20" s="31"/>
      <c r="Q20" s="31"/>
      <c r="R20" s="23"/>
    </row>
    <row r="21" spans="3:18" ht="18.75" x14ac:dyDescent="0.25">
      <c r="C21" s="26" t="s">
        <v>1250</v>
      </c>
      <c r="D21" s="110" t="s">
        <v>1241</v>
      </c>
      <c r="E21" s="110"/>
      <c r="F21" s="27">
        <f>VLOOKUP(DREP,'FIXED-Eikon'!A3:K5,8,0)</f>
        <v>2112.71</v>
      </c>
      <c r="G21" s="30">
        <f>(F21/VLOOKUP(D1D,'FIXED-Eikon'!A3:K5,8,0))-1</f>
        <v>-2.9589708255859382E-3</v>
      </c>
      <c r="H21" s="28">
        <f>(F21/VLOOKUP(DCY,'FIXED-Eikon'!A4:K5,8,0))-1</f>
        <v>0.23863936165846855</v>
      </c>
      <c r="I21" s="33"/>
      <c r="J21" s="31"/>
      <c r="K21" s="31"/>
      <c r="L21" s="31"/>
      <c r="M21" s="31"/>
      <c r="N21" s="31"/>
      <c r="O21" s="31"/>
      <c r="P21" s="31"/>
      <c r="Q21" s="31"/>
      <c r="R21" s="23"/>
    </row>
    <row r="22" spans="3:18" ht="18.75" x14ac:dyDescent="0.25">
      <c r="C22" s="26"/>
      <c r="D22" s="82" t="s">
        <v>1242</v>
      </c>
      <c r="E22" s="83"/>
      <c r="F22" s="84"/>
      <c r="G22" s="85"/>
      <c r="H22" s="86"/>
      <c r="I22" s="33"/>
      <c r="J22" s="31"/>
      <c r="K22" s="31"/>
      <c r="L22" s="31"/>
      <c r="M22" s="31"/>
      <c r="N22" s="31"/>
      <c r="O22" s="31"/>
      <c r="P22" s="31"/>
      <c r="Q22" s="31"/>
      <c r="R22" s="23"/>
    </row>
    <row r="23" spans="3:18" ht="18.75" x14ac:dyDescent="0.25">
      <c r="C23" s="26" t="s">
        <v>1246</v>
      </c>
      <c r="D23" s="110" t="s">
        <v>1243</v>
      </c>
      <c r="E23" s="110"/>
      <c r="F23" s="27">
        <f>VLOOKUP(DREP,'FIXED-Eikon'!A3:K5,9,0)</f>
        <v>27032.54</v>
      </c>
      <c r="G23" s="30">
        <f>(F23/VLOOKUP(D1D,'FIXED-Eikon'!A2:K5,9,0))-1</f>
        <v>-8.5761292844888093E-3</v>
      </c>
      <c r="H23" s="28">
        <f>(F23/VLOOKUP(DCY,'FIXED-Eikon'!A3:K5,9,0))-1</f>
        <v>0.37757219471526748</v>
      </c>
      <c r="I23" s="33"/>
      <c r="J23" s="31"/>
      <c r="K23" s="31"/>
      <c r="L23" s="31"/>
      <c r="M23" s="31"/>
      <c r="N23" s="31"/>
      <c r="O23" s="31"/>
      <c r="P23" s="31"/>
      <c r="Q23" s="31"/>
      <c r="R23" s="23"/>
    </row>
    <row r="24" spans="3:18" ht="18.75" x14ac:dyDescent="0.25">
      <c r="C24" s="26" t="s">
        <v>1247</v>
      </c>
      <c r="D24" s="110" t="s">
        <v>1244</v>
      </c>
      <c r="E24" s="110"/>
      <c r="F24" s="27">
        <f>VLOOKUP(DREP,'FIXED-Eikon'!A3:K5,10,0)</f>
        <v>56954</v>
      </c>
      <c r="G24" s="30">
        <f>(F24/VLOOKUP(D1D,'FIXED-Eikon'!A3:K5,10,0))-1</f>
        <v>-1.6389478956185366E-2</v>
      </c>
      <c r="H24" s="28">
        <f>(F24/VLOOKUP(DCY,'FIXED-Eikon'!A3:K5,10,0))-1</f>
        <v>0.42761390405804911</v>
      </c>
      <c r="I24" s="33"/>
      <c r="J24" s="31"/>
      <c r="K24" s="31"/>
      <c r="L24" s="31"/>
      <c r="M24" s="31"/>
      <c r="N24" s="31"/>
      <c r="O24" s="31"/>
      <c r="P24" s="31"/>
      <c r="Q24" s="31"/>
      <c r="R24" s="23"/>
    </row>
    <row r="25" spans="3:18" ht="18.75" x14ac:dyDescent="0.25">
      <c r="C25" s="26" t="s">
        <v>1248</v>
      </c>
      <c r="D25" s="110" t="s">
        <v>1249</v>
      </c>
      <c r="E25" s="110"/>
      <c r="F25" s="27">
        <f>VLOOKUP(DREP,'FIXED-Eikon'!A3:K5,11,0)</f>
        <v>4134.0177999999996</v>
      </c>
      <c r="G25" s="30">
        <f>(F25/VLOOKUP(D1D,'FIXED-Eikon'!A3:K5,11,0))-1</f>
        <v>4.9196693598840824E-4</v>
      </c>
      <c r="H25" s="28">
        <f>(F25/VLOOKUP(DCY,'FIXED-Eikon'!A3:K5,11,0))-1</f>
        <v>0.26710820119531853</v>
      </c>
      <c r="I25" s="33"/>
      <c r="J25" s="31"/>
      <c r="K25" s="31"/>
      <c r="L25" s="31"/>
      <c r="M25" s="31"/>
      <c r="N25" s="31"/>
      <c r="O25" s="31"/>
      <c r="P25" s="31"/>
      <c r="Q25" s="31"/>
      <c r="R25" s="23"/>
    </row>
    <row r="26" spans="3:18" ht="18.75" x14ac:dyDescent="0.25">
      <c r="C26" s="26"/>
      <c r="D26" s="82" t="s">
        <v>1245</v>
      </c>
      <c r="E26" s="83"/>
      <c r="F26" s="84"/>
      <c r="G26" s="85"/>
      <c r="H26" s="86"/>
      <c r="I26" s="33"/>
      <c r="J26" s="31"/>
      <c r="K26" s="31"/>
      <c r="L26" s="31"/>
      <c r="M26" s="31"/>
      <c r="N26" s="31"/>
      <c r="O26" s="31"/>
      <c r="P26" s="31"/>
      <c r="Q26" s="31"/>
      <c r="R26" s="23"/>
    </row>
    <row r="27" spans="3:18" ht="18.75" customHeight="1" x14ac:dyDescent="0.25">
      <c r="C27" s="26" t="s">
        <v>1181</v>
      </c>
      <c r="D27" s="110" t="s">
        <v>1258</v>
      </c>
      <c r="E27" s="110"/>
      <c r="F27" s="27">
        <f>VLOOKUP(DREP,'FIXED-Eikon'!A3:K5,6,0)</f>
        <v>7684.32</v>
      </c>
      <c r="G27" s="30">
        <f>(F27/VLOOKUP(D1D,'FIXED-Eikon'!A3:K5,6,0))-1</f>
        <v>1.4779134052220755E-3</v>
      </c>
      <c r="H27" s="28">
        <f>(F27/VLOOKUP(DCY,'FIXED-Eikon'!A3:K5,6,0))-1</f>
        <v>0.35327350343059227</v>
      </c>
      <c r="I27" s="14"/>
      <c r="J27" s="31"/>
      <c r="K27" s="31"/>
      <c r="L27" s="31"/>
      <c r="M27" s="31"/>
      <c r="N27" s="31"/>
      <c r="O27" s="31"/>
      <c r="P27" s="31"/>
      <c r="Q27" s="31"/>
      <c r="R27" s="23"/>
    </row>
    <row r="28" spans="3:18" ht="18.75" customHeight="1" x14ac:dyDescent="0.25">
      <c r="C28" s="26"/>
      <c r="D28" s="76"/>
      <c r="E28" s="76"/>
      <c r="F28" s="27"/>
      <c r="G28" s="30"/>
      <c r="H28" s="28"/>
      <c r="I28" s="14"/>
      <c r="J28" s="14"/>
      <c r="K28" s="14"/>
      <c r="L28" s="14"/>
      <c r="M28" s="14"/>
      <c r="N28" s="14"/>
      <c r="O28" s="14"/>
      <c r="P28" s="14"/>
      <c r="Q28" s="14"/>
      <c r="R28" s="23"/>
    </row>
    <row r="29" spans="3:18" ht="30" customHeight="1" x14ac:dyDescent="0.25">
      <c r="D29" s="25" t="s">
        <v>1201</v>
      </c>
      <c r="E29" s="25" t="s">
        <v>1202</v>
      </c>
      <c r="F29" s="25" t="s">
        <v>1174</v>
      </c>
      <c r="G29" s="25" t="s">
        <v>1252</v>
      </c>
      <c r="H29" s="25" t="s">
        <v>1253</v>
      </c>
      <c r="I29" s="14"/>
      <c r="J29" s="14"/>
      <c r="K29" s="14"/>
      <c r="L29" s="14"/>
      <c r="M29" s="14"/>
      <c r="N29" s="14"/>
      <c r="O29" s="14"/>
      <c r="P29" s="14"/>
      <c r="Q29" s="14"/>
      <c r="R29" s="23"/>
    </row>
    <row r="30" spans="3:18" ht="18.75" x14ac:dyDescent="0.25">
      <c r="C30" s="62" t="s">
        <v>44</v>
      </c>
      <c r="D30" s="64" t="str">
        <f>C30</f>
        <v>Communication Services</v>
      </c>
      <c r="E30" s="69">
        <f>VLOOKUP(D30,'Анализ секторов'!$A$3:$I$13,2,0)</f>
        <v>10757835882099.604</v>
      </c>
      <c r="F30" s="70">
        <f>VLOOKUP(D30,'Анализ секторов'!$A$3:$I$13,9,0)</f>
        <v>-2.7048999057553768E-2</v>
      </c>
      <c r="G30" s="70">
        <f>VLOOKUP(D30,'Анализ секторов'!$A$3:$I$13,7,0)</f>
        <v>-3.3675120676211721E-2</v>
      </c>
      <c r="H30" s="70">
        <f>VLOOKUP(D30,'Анализ секторов'!$A$3:$I$13,3,0)</f>
        <v>0.11140994881040346</v>
      </c>
      <c r="I30" s="14"/>
      <c r="J30" s="14"/>
      <c r="K30" s="14"/>
      <c r="L30" s="14"/>
      <c r="M30" s="14"/>
      <c r="N30" s="14"/>
      <c r="O30" s="14"/>
      <c r="P30" s="14"/>
      <c r="Q30" s="14"/>
      <c r="R30" s="23"/>
    </row>
    <row r="31" spans="3:18" ht="18.75" customHeight="1" x14ac:dyDescent="0.25">
      <c r="C31" s="62" t="s">
        <v>17</v>
      </c>
      <c r="D31" s="64" t="str">
        <f t="shared" ref="D31:D40" si="0">C31</f>
        <v>Consumer Discretionary</v>
      </c>
      <c r="E31" s="69">
        <f>VLOOKUP(D31,'Анализ секторов'!$A$3:$I$13,2,0)</f>
        <v>6491510107211.7529</v>
      </c>
      <c r="F31" s="70">
        <f>VLOOKUP(D31,'Анализ секторов'!$A$3:$I$13,9,0)</f>
        <v>-1.4367425420546469E-2</v>
      </c>
      <c r="G31" s="70">
        <f>VLOOKUP(D31,'Анализ секторов'!$A$3:$I$13,7,0)</f>
        <v>-1.2030495693706466E-2</v>
      </c>
      <c r="H31" s="70">
        <f>VLOOKUP(D31,'Анализ секторов'!$A$3:$I$13,3,0)</f>
        <v>0.12147929718042243</v>
      </c>
      <c r="I31" s="14"/>
      <c r="J31" s="14"/>
      <c r="K31" s="14"/>
      <c r="L31" s="14"/>
      <c r="M31" s="14"/>
      <c r="N31" s="14"/>
      <c r="O31" s="14"/>
      <c r="P31" s="14"/>
      <c r="Q31" s="14"/>
      <c r="R31" s="23"/>
    </row>
    <row r="32" spans="3:18" ht="18.75" customHeight="1" x14ac:dyDescent="0.25">
      <c r="C32" s="62" t="s">
        <v>86</v>
      </c>
      <c r="D32" s="64" t="str">
        <f t="shared" si="0"/>
        <v>Consumer Staples</v>
      </c>
      <c r="E32" s="69">
        <f>VLOOKUP(D32,'Анализ секторов'!$A$3:$I$13,2,0)</f>
        <v>3711424513003.6997</v>
      </c>
      <c r="F32" s="70">
        <f>VLOOKUP(D32,'Анализ секторов'!$A$3:$I$13,9,0)</f>
        <v>4.528374355715248E-3</v>
      </c>
      <c r="G32" s="70">
        <f>VLOOKUP(D32,'Анализ секторов'!$A$3:$I$13,7,0)</f>
        <v>6.5653439785476955E-2</v>
      </c>
      <c r="H32" s="70">
        <f>VLOOKUP(D32,'Анализ секторов'!$A$3:$I$13,3,0)</f>
        <v>0.13803579124788898</v>
      </c>
      <c r="I32" s="14"/>
      <c r="J32" s="14"/>
      <c r="K32" s="14"/>
      <c r="L32" s="14"/>
      <c r="M32" s="14"/>
      <c r="N32" s="14"/>
      <c r="O32" s="14"/>
      <c r="P32" s="14"/>
      <c r="Q32" s="14"/>
      <c r="R32" s="23"/>
    </row>
    <row r="33" spans="2:18" ht="18.75" customHeight="1" x14ac:dyDescent="0.25">
      <c r="C33" s="62" t="s">
        <v>74</v>
      </c>
      <c r="D33" s="64" t="str">
        <f t="shared" si="0"/>
        <v>Energy</v>
      </c>
      <c r="E33" s="69">
        <f>VLOOKUP(D33,'Анализ секторов'!$A$3:$I$13,2,0)</f>
        <v>1969184219148.4197</v>
      </c>
      <c r="F33" s="70">
        <f>VLOOKUP(D33,'Анализ секторов'!$A$3:$I$13,9,0)</f>
        <v>-1.7567401375961526E-2</v>
      </c>
      <c r="G33" s="70">
        <f>VLOOKUP(D33,'Анализ секторов'!$A$3:$I$13,7,0)</f>
        <v>0.12921026525345228</v>
      </c>
      <c r="H33" s="70">
        <f>VLOOKUP(D33,'Анализ секторов'!$A$3:$I$13,3,0)</f>
        <v>0.17866626424883961</v>
      </c>
      <c r="I33" s="14"/>
      <c r="J33" s="14"/>
      <c r="K33" s="14"/>
      <c r="L33" s="14"/>
      <c r="M33" s="14"/>
      <c r="N33" s="14"/>
      <c r="O33" s="14"/>
      <c r="P33" s="14"/>
      <c r="Q33" s="14"/>
      <c r="R33" s="23"/>
    </row>
    <row r="34" spans="2:18" ht="18.75" customHeight="1" x14ac:dyDescent="0.25">
      <c r="C34" s="62" t="s">
        <v>24</v>
      </c>
      <c r="D34" s="64" t="str">
        <f t="shared" si="0"/>
        <v>Financials</v>
      </c>
      <c r="E34" s="69">
        <f>VLOOKUP(D34,'Анализ секторов'!$A$3:$I$13,2,0)</f>
        <v>8006957023692.8281</v>
      </c>
      <c r="F34" s="70">
        <f>VLOOKUP(D34,'Анализ секторов'!$A$3:$I$13,9,0)</f>
        <v>-1.8187197955102295E-2</v>
      </c>
      <c r="G34" s="70">
        <f>VLOOKUP(D34,'Анализ секторов'!$A$3:$I$13,7,0)</f>
        <v>-6.0851390210977588E-2</v>
      </c>
      <c r="H34" s="70">
        <f>VLOOKUP(D34,'Анализ секторов'!$A$3:$I$13,3,0)</f>
        <v>2.0459089748141215E-2</v>
      </c>
      <c r="I34" s="14"/>
      <c r="J34" s="29"/>
      <c r="K34" s="14"/>
      <c r="L34" s="14"/>
      <c r="M34" s="14"/>
      <c r="N34" s="14"/>
      <c r="O34" s="14"/>
      <c r="P34" s="14"/>
      <c r="Q34" s="14"/>
      <c r="R34" s="23"/>
    </row>
    <row r="35" spans="2:18" ht="18.75" hidden="1" customHeight="1" x14ac:dyDescent="0.25">
      <c r="B35" t="s">
        <v>1176</v>
      </c>
      <c r="C35" s="62" t="s">
        <v>109</v>
      </c>
      <c r="D35" s="64" t="str">
        <f t="shared" si="0"/>
        <v>Health Care</v>
      </c>
      <c r="E35" s="69">
        <f>VLOOKUP(D35,'Анализ секторов'!$A$3:$I$13,2,0)</f>
        <v>5710633305404.458</v>
      </c>
      <c r="F35" s="70">
        <f>VLOOKUP(D35,'Анализ секторов'!$A$3:$I$13,9,0)</f>
        <v>-1.6990718823577087E-2</v>
      </c>
      <c r="G35" s="70">
        <f>VLOOKUP(D35,'Анализ секторов'!$A$3:$I$13,7,0)</f>
        <v>-2.7830566730250923E-2</v>
      </c>
      <c r="H35" s="70">
        <f>VLOOKUP(D35,'Анализ секторов'!$A$3:$I$13,3,0)</f>
        <v>6.3346042821715812E-2</v>
      </c>
      <c r="I35" s="14"/>
      <c r="J35" s="14"/>
      <c r="K35" s="14"/>
      <c r="L35" s="14"/>
      <c r="M35" s="14"/>
      <c r="N35" s="14"/>
      <c r="O35" s="14"/>
      <c r="P35" s="14"/>
      <c r="Q35" s="14"/>
      <c r="R35" s="23"/>
    </row>
    <row r="36" spans="2:18" ht="18.75" customHeight="1" x14ac:dyDescent="0.25">
      <c r="C36" s="62" t="s">
        <v>21</v>
      </c>
      <c r="D36" s="64" t="str">
        <f t="shared" si="0"/>
        <v>Industrials</v>
      </c>
      <c r="E36" s="69">
        <f>VLOOKUP(D36,'Анализ секторов'!$A$3:$I$13,2,0)</f>
        <v>5392309084279.873</v>
      </c>
      <c r="F36" s="70">
        <f>VLOOKUP(D36,'Анализ секторов'!$A$3:$I$13,9,0)</f>
        <v>-1.8142573005287432E-2</v>
      </c>
      <c r="G36" s="70">
        <f>VLOOKUP(D36,'Анализ секторов'!$A$3:$I$13,7,0)</f>
        <v>2.3424233156789036E-2</v>
      </c>
      <c r="H36" s="70">
        <f>VLOOKUP(D36,'Анализ секторов'!$A$3:$I$13,3,0)</f>
        <v>0.24259581204126807</v>
      </c>
      <c r="I36" s="14"/>
      <c r="J36" s="31"/>
      <c r="K36" s="31"/>
      <c r="L36" s="31"/>
      <c r="M36" s="31"/>
      <c r="N36" s="31"/>
      <c r="O36" s="31"/>
      <c r="P36" s="31"/>
      <c r="Q36" s="31"/>
      <c r="R36" s="23"/>
    </row>
    <row r="37" spans="2:18" ht="18.75" customHeight="1" x14ac:dyDescent="0.25">
      <c r="C37" s="62" t="s">
        <v>66</v>
      </c>
      <c r="D37" s="64" t="str">
        <f t="shared" si="0"/>
        <v>Information Technology</v>
      </c>
      <c r="E37" s="69">
        <f>VLOOKUP(D37,'Анализ секторов'!$A$3:$I$13,2,0)</f>
        <v>19571289821408.762</v>
      </c>
      <c r="F37" s="70">
        <f>VLOOKUP(D37,'Анализ секторов'!$A$3:$I$13,9,0)</f>
        <v>-2.4754726364326629E-2</v>
      </c>
      <c r="G37" s="70">
        <f>VLOOKUP(D37,'Анализ секторов'!$A$3:$I$13,7,0)</f>
        <v>-2.7193849138136217E-2</v>
      </c>
      <c r="H37" s="70">
        <f>VLOOKUP(D37,'Анализ секторов'!$A$3:$I$13,3,0)</f>
        <v>0.30971466386894914</v>
      </c>
      <c r="I37" s="14"/>
      <c r="J37" s="31"/>
      <c r="K37" s="31"/>
      <c r="L37" s="31"/>
      <c r="M37" s="31"/>
      <c r="N37" s="31"/>
      <c r="O37" s="31"/>
      <c r="P37" s="31"/>
      <c r="Q37" s="31"/>
      <c r="R37" s="23"/>
    </row>
    <row r="38" spans="2:18" ht="18.75" customHeight="1" x14ac:dyDescent="0.25">
      <c r="C38" s="62" t="s">
        <v>33</v>
      </c>
      <c r="D38" s="64" t="str">
        <f t="shared" si="0"/>
        <v>Materials</v>
      </c>
      <c r="E38" s="69">
        <f>VLOOKUP(D38,'Анализ секторов'!$A$3:$I$13,2,0)</f>
        <v>1192919655997.4104</v>
      </c>
      <c r="F38" s="70">
        <f>VLOOKUP(D38,'Анализ секторов'!$A$3:$I$13,9,0)</f>
        <v>-1.2715002497429059E-2</v>
      </c>
      <c r="G38" s="70">
        <f>VLOOKUP(D38,'Анализ секторов'!$A$3:$I$13,7,0)</f>
        <v>9.9947610119284505E-2</v>
      </c>
      <c r="H38" s="70">
        <f>VLOOKUP(D38,'Анализ секторов'!$A$3:$I$13,3,0)</f>
        <v>0.20375452579205708</v>
      </c>
      <c r="I38" s="14"/>
      <c r="J38" s="31"/>
      <c r="K38" s="31"/>
      <c r="L38" s="31"/>
      <c r="M38" s="31"/>
      <c r="N38" s="31"/>
      <c r="O38" s="31"/>
      <c r="P38" s="31"/>
      <c r="Q38" s="31"/>
      <c r="R38" s="23"/>
    </row>
    <row r="39" spans="2:18" ht="18.75" customHeight="1" x14ac:dyDescent="0.25">
      <c r="C39" s="62" t="s">
        <v>51</v>
      </c>
      <c r="D39" s="64" t="str">
        <f t="shared" si="0"/>
        <v>Real Estate</v>
      </c>
      <c r="E39" s="69">
        <f>VLOOKUP(D39,'Анализ секторов'!$A$3:$I$13,2,0)</f>
        <v>1141386541129.6599</v>
      </c>
      <c r="F39" s="70">
        <f>VLOOKUP(D39,'Анализ секторов'!$A$3:$I$13,9,0)</f>
        <v>-7.8676541138698441E-3</v>
      </c>
      <c r="G39" s="70">
        <f>VLOOKUP(D39,'Анализ секторов'!$A$3:$I$13,7,0)</f>
        <v>1.1205129452516758E-2</v>
      </c>
      <c r="H39" s="70">
        <f>VLOOKUP(D39,'Анализ секторов'!$A$3:$I$13,3,0)</f>
        <v>-2.2276258476438424E-2</v>
      </c>
      <c r="I39" s="14"/>
      <c r="J39" s="14"/>
      <c r="K39" s="14"/>
      <c r="L39" s="14"/>
      <c r="M39" s="14"/>
      <c r="N39" s="14"/>
      <c r="O39" s="14"/>
      <c r="P39" s="14"/>
      <c r="Q39" s="14"/>
      <c r="R39" s="23"/>
    </row>
    <row r="40" spans="2:18" ht="18.75" customHeight="1" x14ac:dyDescent="0.25">
      <c r="C40" s="62" t="s">
        <v>29</v>
      </c>
      <c r="D40" s="64" t="str">
        <f t="shared" si="0"/>
        <v>Utilities</v>
      </c>
      <c r="E40" s="69">
        <f>VLOOKUP(D40,'Анализ секторов'!$A$3:$I$13,2,0)</f>
        <v>1334127124921.5198</v>
      </c>
      <c r="F40" s="70">
        <f>VLOOKUP(D40,'Анализ секторов'!$A$3:$I$13,9,0)</f>
        <v>1.5522682245223554E-2</v>
      </c>
      <c r="G40" s="70">
        <f>VLOOKUP(D40,'Анализ секторов'!$A$3:$I$13,7,0)</f>
        <v>4.2144106297854596E-2</v>
      </c>
      <c r="H40" s="70">
        <f>VLOOKUP(D40,'Анализ секторов'!$A$3:$I$13,3,0)</f>
        <v>0.17365286744919092</v>
      </c>
      <c r="I40" s="14"/>
      <c r="J40" s="14"/>
      <c r="K40" s="14"/>
      <c r="L40" s="14"/>
      <c r="M40" s="14"/>
      <c r="N40" s="14"/>
      <c r="O40" s="14"/>
      <c r="P40" s="14"/>
      <c r="Q40" s="14"/>
      <c r="R40" s="23"/>
    </row>
    <row r="41" spans="2:18" ht="18.75" customHeight="1" x14ac:dyDescent="0.25">
      <c r="C41" s="81"/>
      <c r="D41" s="64" t="str">
        <f>C35</f>
        <v>Health Care</v>
      </c>
      <c r="E41" s="69">
        <f>VLOOKUP(D41,'Анализ секторов'!$A$3:$I$13,2,0)</f>
        <v>5710633305404.458</v>
      </c>
      <c r="F41" s="70">
        <f>VLOOKUP(D41,'Анализ секторов'!$A$3:$I$13,9,0)</f>
        <v>-1.6990718823577087E-2</v>
      </c>
      <c r="G41" s="70">
        <f>VLOOKUP(D41,'Анализ секторов'!$A$3:$I$13,7,0)</f>
        <v>-2.7830566730250923E-2</v>
      </c>
      <c r="H41" s="70">
        <f>VLOOKUP(D41,'Анализ секторов'!$A$3:$I$13,3,0)</f>
        <v>6.3346042821715812E-2</v>
      </c>
      <c r="I41" s="14"/>
      <c r="J41" s="14"/>
      <c r="K41" s="14"/>
      <c r="L41" s="14"/>
      <c r="M41" s="14"/>
      <c r="N41" s="14"/>
      <c r="O41" s="14"/>
      <c r="P41" s="14"/>
      <c r="Q41" s="14"/>
      <c r="R41" s="23"/>
    </row>
    <row r="42" spans="2:18" ht="18.75" customHeight="1" x14ac:dyDescent="0.25">
      <c r="D42" s="109" t="s">
        <v>1203</v>
      </c>
      <c r="E42" s="109"/>
      <c r="F42" s="25" t="s">
        <v>1173</v>
      </c>
      <c r="G42" s="25" t="s">
        <v>1174</v>
      </c>
      <c r="H42" s="25" t="s">
        <v>1175</v>
      </c>
      <c r="I42" s="14"/>
      <c r="J42" s="14"/>
      <c r="K42" s="14"/>
      <c r="L42" s="14"/>
      <c r="M42" s="14"/>
      <c r="N42" s="14"/>
      <c r="O42" s="14"/>
      <c r="P42" s="14"/>
      <c r="Q42" s="14"/>
      <c r="R42" s="23"/>
    </row>
    <row r="43" spans="2:18" ht="18.75" customHeight="1" x14ac:dyDescent="0.25">
      <c r="C43" s="26" t="s">
        <v>1207</v>
      </c>
      <c r="D43" s="110" t="s">
        <v>1211</v>
      </c>
      <c r="E43" s="110"/>
      <c r="F43" s="27">
        <f>VLOOKUP(DREP,'FIXED-Eikon'!$A$10:$M$12,4,0)</f>
        <v>394.9</v>
      </c>
      <c r="G43" s="63">
        <f>(F43/VLOOKUP(D1D,'FIXED-Eikon'!$A$10:$M$12,4,0))-1</f>
        <v>3.8384300566867147E-3</v>
      </c>
      <c r="H43" s="28">
        <f>(F43/'FIXED-Eikon'!D12)-1</f>
        <v>0.44176706827309231</v>
      </c>
      <c r="I43" s="14"/>
      <c r="J43" s="14"/>
      <c r="K43" s="14"/>
      <c r="L43" s="14"/>
      <c r="M43" s="14"/>
      <c r="N43" s="14"/>
      <c r="O43" s="14"/>
      <c r="P43" s="14"/>
      <c r="Q43" s="14"/>
      <c r="R43" s="23"/>
    </row>
    <row r="44" spans="2:18" ht="18.75" customHeight="1" x14ac:dyDescent="0.25">
      <c r="C44" s="26" t="s">
        <v>1083</v>
      </c>
      <c r="D44" s="111" t="s">
        <v>1212</v>
      </c>
      <c r="E44" s="111"/>
      <c r="F44" s="84">
        <f>VLOOKUP(DREP,'FIXED-Eikon'!$A$10:$M$12,7,0)</f>
        <v>4789</v>
      </c>
      <c r="G44" s="89">
        <f>(F44/VLOOKUP(D1D,'FIXED-Eikon'!$A$10:$M$12,7,0))-1</f>
        <v>1.8807492034536022E-3</v>
      </c>
      <c r="H44" s="86">
        <f>(F44/'FIXED-Eikon'!G12)-1</f>
        <v>1.0893503773831856</v>
      </c>
      <c r="I44" s="14"/>
      <c r="J44" s="14"/>
      <c r="K44" s="14"/>
      <c r="L44" s="14"/>
      <c r="M44" s="14"/>
      <c r="N44" s="14"/>
      <c r="O44" s="14"/>
      <c r="P44" s="14"/>
      <c r="Q44" s="14"/>
      <c r="R44" s="23"/>
    </row>
    <row r="45" spans="2:18" ht="18.75" customHeight="1" x14ac:dyDescent="0.25">
      <c r="C45" s="26" t="s">
        <v>1095</v>
      </c>
      <c r="D45" s="110" t="s">
        <v>1213</v>
      </c>
      <c r="E45" s="110"/>
      <c r="F45" s="27">
        <f>VLOOKUP(DREP,'FIXED-Eikon'!$A$10:$M$12,8,0)</f>
        <v>3387.38</v>
      </c>
      <c r="G45" s="63">
        <f>(F45/VLOOKUP(D1D,'FIXED-Eikon'!$A$10:$M$12,8,0))-1</f>
        <v>4.275176699397587E-3</v>
      </c>
      <c r="H45" s="28">
        <f>(F45/'FIXED-Eikon'!H12)-1</f>
        <v>2.1834319526627954E-3</v>
      </c>
      <c r="I45" s="14"/>
      <c r="J45" s="14"/>
      <c r="K45" s="14"/>
      <c r="L45" s="14"/>
      <c r="M45" s="14"/>
      <c r="N45" s="14"/>
      <c r="O45" s="14"/>
      <c r="P45" s="14"/>
      <c r="Q45" s="14"/>
    </row>
    <row r="46" spans="2:18" ht="18.75" customHeight="1" x14ac:dyDescent="0.25">
      <c r="C46" s="26" t="s">
        <v>1208</v>
      </c>
      <c r="D46" s="111" t="s">
        <v>1214</v>
      </c>
      <c r="E46" s="111"/>
      <c r="F46" s="84">
        <f>VLOOKUP(DREP,'FIXED-Eikon'!$A$10:$M$12,5,0)</f>
        <v>41807.629999999997</v>
      </c>
      <c r="G46" s="89">
        <f>(F46/VLOOKUP(D1D,'FIXED-Eikon'!$A$10:$M$12,5,0))-1</f>
        <v>1.2511927538688683E-2</v>
      </c>
      <c r="H46" s="86">
        <f>(F46/'FIXED-Eikon'!E12)-1</f>
        <v>1.044232941349045</v>
      </c>
      <c r="I46" s="14"/>
      <c r="J46" s="14"/>
      <c r="K46" s="14"/>
      <c r="L46" s="14"/>
      <c r="M46" s="14"/>
      <c r="N46" s="14"/>
      <c r="O46" s="14"/>
      <c r="P46" s="14"/>
      <c r="Q46" s="14"/>
      <c r="R46" s="23"/>
    </row>
    <row r="47" spans="2:18" ht="18.75" customHeight="1" x14ac:dyDescent="0.25">
      <c r="C47" s="26" t="s">
        <v>1099</v>
      </c>
      <c r="D47" s="110" t="s">
        <v>1215</v>
      </c>
      <c r="E47" s="110"/>
      <c r="F47" s="27">
        <f>VLOOKUP(DREP,'FIXED-Eikon'!$A$10:$M$12,9,0)</f>
        <v>995.49</v>
      </c>
      <c r="G47" s="63">
        <f>(F47/VLOOKUP(D1D,'FIXED-Eikon'!$A$10:$M$12,9,0))-1</f>
        <v>4.9246231155786191E-4</v>
      </c>
      <c r="H47" s="28">
        <f>(F47/'FIXED-Eikon'!I12)-1</f>
        <v>0.20958687727825032</v>
      </c>
      <c r="I47" s="14"/>
      <c r="J47" s="14"/>
      <c r="K47" s="14"/>
      <c r="L47" s="14"/>
      <c r="M47" s="14"/>
      <c r="N47" s="14"/>
      <c r="O47" s="14"/>
      <c r="P47" s="14"/>
      <c r="Q47" s="14"/>
      <c r="R47" s="23"/>
    </row>
    <row r="48" spans="2:18" ht="18.75" customHeight="1" x14ac:dyDescent="0.25">
      <c r="C48" s="26" t="s">
        <v>1101</v>
      </c>
      <c r="D48" s="111" t="s">
        <v>1216</v>
      </c>
      <c r="E48" s="111"/>
      <c r="F48" s="84">
        <f>VLOOKUP(DREP,'FIXED-Eikon'!$A$10:$M$12,10,0)</f>
        <v>1467.79</v>
      </c>
      <c r="G48" s="89">
        <f>(F48/VLOOKUP(D1D,'FIXED-Eikon'!$A$10:$M$12,10,0))-1</f>
        <v>1.9761499148218675E-4</v>
      </c>
      <c r="H48" s="86">
        <f>(F48/'FIXED-Eikon'!J12)-1</f>
        <v>-3.4856654392425024E-2</v>
      </c>
      <c r="I48" s="14"/>
      <c r="J48" s="14"/>
      <c r="K48" s="14"/>
      <c r="L48" s="14"/>
      <c r="M48" s="14"/>
      <c r="N48" s="14"/>
      <c r="O48" s="14"/>
      <c r="P48" s="14"/>
      <c r="Q48" s="14"/>
      <c r="R48" s="23"/>
    </row>
    <row r="49" spans="3:18" ht="18.75" customHeight="1" x14ac:dyDescent="0.25">
      <c r="C49" s="26" t="s">
        <v>1209</v>
      </c>
      <c r="D49" s="110" t="s">
        <v>1204</v>
      </c>
      <c r="E49" s="110"/>
      <c r="F49" s="27">
        <f>VLOOKUP(DREP,'FIXED-Eikon'!$A$10:$M$12,11,0)</f>
        <v>38100</v>
      </c>
      <c r="G49" s="63">
        <f>(F49/VLOOKUP(D1D,'FIXED-Eikon'!$A$10:$M$12,11,0))-1</f>
        <v>-1.0363905555988429E-2</v>
      </c>
      <c r="H49" s="28">
        <f>(F49/'FIXED-Eikon'!K12)-1</f>
        <v>-0.30525164113785563</v>
      </c>
      <c r="I49" s="14"/>
      <c r="J49" s="14"/>
      <c r="K49" s="14"/>
      <c r="L49" s="14"/>
      <c r="M49" s="14"/>
      <c r="N49" s="14"/>
      <c r="O49" s="14"/>
      <c r="P49" s="14"/>
      <c r="Q49" s="14"/>
      <c r="R49" s="23"/>
    </row>
    <row r="50" spans="3:18" ht="18.75" customHeight="1" x14ac:dyDescent="0.25">
      <c r="C50" s="26" t="s">
        <v>1103</v>
      </c>
      <c r="D50" s="111" t="s">
        <v>1205</v>
      </c>
      <c r="E50" s="111"/>
      <c r="F50" s="84">
        <f>VLOOKUP(DREP,'FIXED-Eikon'!$A$10:$M$12,12,0)</f>
        <v>24597</v>
      </c>
      <c r="G50" s="89">
        <f>(F50/VLOOKUP(D1D,'FIXED-Eikon'!$A$10:$M$12,12,0))-1</f>
        <v>1.9144602851324244E-3</v>
      </c>
      <c r="H50" s="86">
        <f>(F50/'FIXED-Eikon'!L12)-1</f>
        <v>0.68127250941388207</v>
      </c>
      <c r="I50" s="14"/>
      <c r="J50" s="14"/>
      <c r="K50" s="14"/>
      <c r="L50" s="14"/>
      <c r="M50" s="14"/>
      <c r="N50" s="14"/>
      <c r="O50" s="14"/>
      <c r="P50" s="14"/>
      <c r="Q50" s="14"/>
      <c r="R50" s="23"/>
    </row>
    <row r="51" spans="3:18" ht="18.75" customHeight="1" x14ac:dyDescent="0.25">
      <c r="C51" s="26" t="s">
        <v>1210</v>
      </c>
      <c r="D51" s="110" t="s">
        <v>1206</v>
      </c>
      <c r="E51" s="110"/>
      <c r="F51" s="27">
        <f>VLOOKUP(DREP,'FIXED-Eikon'!$A$10:$M$12,13,0)</f>
        <v>869.9</v>
      </c>
      <c r="G51" s="63">
        <f>(F51/VLOOKUP(D1D,'FIXED-Eikon'!$A$10:$M$12,13,0))-1</f>
        <v>-6.9521341567826411E-3</v>
      </c>
      <c r="H51" s="28">
        <f>(F51/'FIXED-Eikon'!M12)-1</f>
        <v>-0.23862888431430218</v>
      </c>
      <c r="I51" s="14"/>
      <c r="J51" s="14"/>
      <c r="K51" s="14"/>
      <c r="L51" s="14"/>
      <c r="M51" s="14"/>
      <c r="N51" s="14"/>
      <c r="O51" s="14"/>
      <c r="P51" s="14"/>
      <c r="Q51" s="14"/>
      <c r="R51" s="23"/>
    </row>
    <row r="52" spans="3:18" ht="18.75" customHeight="1" x14ac:dyDescent="0.25">
      <c r="C52" s="26"/>
      <c r="D52" s="76"/>
      <c r="E52" s="76"/>
      <c r="F52" s="27"/>
      <c r="G52" s="63"/>
      <c r="H52" s="28"/>
      <c r="I52" s="14"/>
      <c r="J52" s="14"/>
      <c r="K52" s="14"/>
      <c r="L52" s="14"/>
      <c r="M52" s="14"/>
      <c r="N52" s="14"/>
      <c r="O52" s="14"/>
      <c r="P52" s="14"/>
      <c r="Q52" s="14"/>
      <c r="R52" s="23"/>
    </row>
    <row r="53" spans="3:18" ht="18.75" customHeight="1" x14ac:dyDescent="0.25">
      <c r="C53" s="34"/>
      <c r="D53" s="109" t="s">
        <v>1219</v>
      </c>
      <c r="E53" s="109"/>
      <c r="F53" s="25" t="s">
        <v>1220</v>
      </c>
      <c r="G53" s="25" t="s">
        <v>1174</v>
      </c>
      <c r="H53" s="25" t="s">
        <v>1175</v>
      </c>
      <c r="I53" s="14"/>
      <c r="J53" s="14"/>
      <c r="K53" s="14"/>
      <c r="L53" s="14"/>
      <c r="M53" s="14"/>
      <c r="N53" s="14"/>
      <c r="O53" s="14"/>
      <c r="P53" s="14"/>
      <c r="Q53" s="14"/>
      <c r="R53" s="23"/>
    </row>
    <row r="54" spans="3:18" ht="18.75" customHeight="1" x14ac:dyDescent="0.25">
      <c r="C54" s="26" t="s">
        <v>1221</v>
      </c>
      <c r="D54" s="110" t="s">
        <v>1234</v>
      </c>
      <c r="E54" s="110"/>
      <c r="F54" s="73">
        <f>VLOOKUP(DREP,'FIXED-Eikon'!$A$18:$E$20,2,0)</f>
        <v>493.74</v>
      </c>
      <c r="G54" s="30">
        <f>(F54/VLOOKUP(D1D,'FIXED-Eikon'!$A$18:$E$20,2,0))-1</f>
        <v>1.5213290330433615E-3</v>
      </c>
      <c r="H54" s="28">
        <f>(F54/VLOOKUP(DCY,'FIXED-Eikon'!$A$18:$E$20,2,0))-1</f>
        <v>-2.5596495036608657E-2</v>
      </c>
      <c r="I54" s="14"/>
      <c r="J54" s="14"/>
      <c r="K54" s="14"/>
      <c r="L54" s="14"/>
      <c r="M54" s="14"/>
      <c r="N54" s="14"/>
      <c r="O54" s="14"/>
      <c r="P54" s="14"/>
      <c r="Q54" s="14"/>
      <c r="R54" s="23"/>
    </row>
    <row r="55" spans="3:18" ht="18.75" customHeight="1" x14ac:dyDescent="0.25">
      <c r="C55" s="26" t="s">
        <v>1233</v>
      </c>
      <c r="D55" s="110" t="s">
        <v>1237</v>
      </c>
      <c r="E55" s="110"/>
      <c r="F55" s="73">
        <f>VLOOKUP(DREP,'FIXED-Eikon'!$A$18:$E$20,3,0)</f>
        <v>6.4029999999999996</v>
      </c>
      <c r="G55" s="30">
        <f>(F55/VLOOKUP(D1D,'FIXED-Eikon'!$A$18:$E$20,3,0))-1</f>
        <v>0</v>
      </c>
      <c r="H55" s="28">
        <f>(F55/VLOOKUP(DCY,'FIXED-Eikon'!$A$18:$E$20,3,0))-1</f>
        <v>0</v>
      </c>
      <c r="I55" s="14"/>
      <c r="J55" s="14"/>
      <c r="K55" s="14"/>
      <c r="L55" s="14"/>
      <c r="M55" s="14"/>
      <c r="N55" s="14"/>
      <c r="O55" s="14"/>
      <c r="P55" s="14"/>
      <c r="Q55" s="14"/>
      <c r="R55" s="23"/>
    </row>
    <row r="56" spans="3:18" ht="18.75" customHeight="1" x14ac:dyDescent="0.25">
      <c r="C56" s="26" t="s">
        <v>1232</v>
      </c>
      <c r="D56" s="110" t="s">
        <v>1236</v>
      </c>
      <c r="E56" s="110"/>
      <c r="F56" s="73">
        <f>VLOOKUP(DREP,'FIXED-Eikon'!$A$18:$E$20,5,0)</f>
        <v>10.9</v>
      </c>
      <c r="G56" s="30">
        <f>(F56/VLOOKUP(D1D,'FIXED-Eikon'!$A$18:$E$20,5,0))-1</f>
        <v>7.1423951509328454E-3</v>
      </c>
      <c r="H56" s="28">
        <f>(F56/VLOOKUP(DCY,'FIXED-Eikon'!$A$18:$E$20,5,0))-1</f>
        <v>-7.9816522111088029E-3</v>
      </c>
      <c r="I56" s="14"/>
      <c r="J56" s="14"/>
      <c r="K56" s="14"/>
      <c r="L56" s="14"/>
      <c r="M56" s="14"/>
      <c r="N56" s="14"/>
      <c r="O56" s="14"/>
      <c r="P56" s="14"/>
      <c r="Q56" s="14"/>
      <c r="R56" s="23"/>
    </row>
    <row r="57" spans="3:18" ht="18.75" customHeight="1" x14ac:dyDescent="0.25">
      <c r="C57" s="26" t="s">
        <v>1222</v>
      </c>
      <c r="D57" s="110" t="s">
        <v>1235</v>
      </c>
      <c r="E57" s="110"/>
      <c r="F57" s="90">
        <f>VLOOKUP(DREP,'FIXED-Eikon'!$A$18:$E$20,4,0)</f>
        <v>1.1869000000000001</v>
      </c>
      <c r="G57" s="30">
        <f>(F57/VLOOKUP(D1D,'FIXED-Eikon'!$A$18:$E$20,4,0))-1</f>
        <v>-8.4245998315024551E-5</v>
      </c>
      <c r="H57" s="28">
        <f>(F57/VLOOKUP(DCY,'FIXED-Eikon'!$A$18:$E$20,4,0))-1</f>
        <v>1.2799726939158651E-2</v>
      </c>
      <c r="I57" s="14"/>
      <c r="J57" s="14"/>
      <c r="K57" s="14"/>
      <c r="L57" s="14"/>
      <c r="M57" s="14"/>
      <c r="N57" s="14"/>
      <c r="O57" s="14"/>
      <c r="P57" s="14"/>
      <c r="Q57" s="14"/>
      <c r="R57" s="23"/>
    </row>
    <row r="58" spans="3:18" ht="18.75" customHeight="1" x14ac:dyDescent="0.25">
      <c r="D58" s="38" t="s">
        <v>1183</v>
      </c>
      <c r="E58" s="38"/>
      <c r="F58" s="14"/>
      <c r="G58" s="14"/>
      <c r="H58" s="14"/>
      <c r="I58" s="28"/>
      <c r="J58" s="35"/>
      <c r="K58" s="36"/>
      <c r="L58" s="36"/>
      <c r="M58" s="14"/>
      <c r="N58" s="37"/>
      <c r="O58" s="14"/>
      <c r="P58" s="14"/>
      <c r="Q58" s="14"/>
      <c r="R58" s="23"/>
    </row>
    <row r="59" spans="3:18" ht="18.75" customHeight="1" x14ac:dyDescent="0.25">
      <c r="D59" s="39" t="s">
        <v>1184</v>
      </c>
      <c r="E59" s="39"/>
      <c r="F59" s="14"/>
      <c r="G59" s="14"/>
      <c r="H59" s="14"/>
      <c r="I59" s="14"/>
      <c r="J59" s="14"/>
      <c r="K59" s="14"/>
      <c r="L59" s="14"/>
      <c r="M59" s="14"/>
      <c r="N59" s="14"/>
      <c r="O59" s="14"/>
      <c r="P59" s="14"/>
      <c r="Q59" s="14"/>
      <c r="R59" s="23"/>
    </row>
    <row r="64" spans="3:18" ht="15" customHeight="1" x14ac:dyDescent="0.25">
      <c r="D64" s="40"/>
      <c r="E64" s="40"/>
      <c r="F64" s="40"/>
      <c r="G64" s="40"/>
      <c r="H64" s="40"/>
      <c r="I64" s="40"/>
      <c r="J64" s="40"/>
      <c r="K64" s="14"/>
      <c r="L64" s="14"/>
      <c r="M64" s="14"/>
      <c r="N64" s="14"/>
      <c r="O64" s="14"/>
      <c r="P64" s="14"/>
      <c r="Q64" s="14"/>
      <c r="R64" s="23"/>
    </row>
    <row r="65" spans="4:18" ht="15" customHeight="1" x14ac:dyDescent="0.25">
      <c r="D65" s="40"/>
      <c r="E65" s="40"/>
      <c r="F65" s="40"/>
      <c r="G65" s="40"/>
      <c r="H65" s="40"/>
      <c r="I65" s="40"/>
      <c r="J65" s="40"/>
      <c r="K65" s="14"/>
      <c r="L65" s="14"/>
      <c r="M65" s="14"/>
      <c r="N65" s="14"/>
      <c r="O65" s="14"/>
      <c r="P65" s="14"/>
      <c r="Q65" s="14"/>
      <c r="R65" s="23"/>
    </row>
    <row r="66" spans="4:18" ht="15" customHeight="1" x14ac:dyDescent="0.25">
      <c r="D66" s="40"/>
      <c r="E66" s="40"/>
      <c r="F66" s="40"/>
      <c r="G66" s="40"/>
      <c r="H66" s="40"/>
      <c r="I66" s="40"/>
      <c r="J66" s="40"/>
      <c r="K66" s="14"/>
      <c r="L66" s="14"/>
      <c r="M66" s="14"/>
      <c r="N66" s="14"/>
      <c r="O66" s="14"/>
      <c r="P66" s="14"/>
      <c r="Q66" s="14"/>
      <c r="R66" s="23"/>
    </row>
    <row r="67" spans="4:18" ht="15" customHeight="1" x14ac:dyDescent="0.25">
      <c r="D67" s="40"/>
      <c r="E67" s="40"/>
      <c r="F67" s="40"/>
      <c r="G67" s="40"/>
      <c r="H67" s="40"/>
      <c r="I67" s="40"/>
      <c r="J67" s="40"/>
      <c r="K67" s="14"/>
      <c r="L67" s="14"/>
      <c r="M67" s="14"/>
      <c r="N67" s="14"/>
      <c r="O67" s="14"/>
      <c r="P67" s="14"/>
      <c r="Q67" s="14"/>
      <c r="R67" s="23"/>
    </row>
    <row r="68" spans="4:18" ht="15" customHeight="1" x14ac:dyDescent="0.25">
      <c r="D68" s="40"/>
      <c r="E68" s="40"/>
      <c r="F68" s="40"/>
      <c r="G68" s="40"/>
      <c r="H68" s="40"/>
      <c r="I68" s="40"/>
      <c r="J68" s="40"/>
      <c r="K68" s="14"/>
      <c r="L68" s="14"/>
      <c r="M68" s="14"/>
      <c r="N68" s="14"/>
      <c r="O68" s="14"/>
      <c r="P68" s="14"/>
      <c r="Q68" s="14"/>
      <c r="R68" s="23"/>
    </row>
    <row r="69" spans="4:18" ht="15" customHeight="1" x14ac:dyDescent="0.25">
      <c r="D69" s="40"/>
      <c r="E69" s="40"/>
      <c r="F69" s="40"/>
      <c r="G69" s="40"/>
      <c r="H69" s="40"/>
      <c r="I69" s="40"/>
      <c r="J69" s="40"/>
      <c r="K69" s="14"/>
      <c r="L69" s="14"/>
      <c r="M69" s="14"/>
      <c r="N69" s="14"/>
      <c r="O69" s="14"/>
      <c r="P69" s="14"/>
      <c r="Q69" s="14"/>
      <c r="R69" s="23"/>
    </row>
    <row r="70" spans="4:18" ht="15" customHeight="1" x14ac:dyDescent="0.25">
      <c r="D70" s="40"/>
      <c r="E70" s="40"/>
      <c r="F70" s="40"/>
      <c r="G70" s="40"/>
      <c r="H70" s="40"/>
      <c r="I70" s="40"/>
      <c r="J70" s="40"/>
      <c r="K70" s="14"/>
      <c r="L70" s="14"/>
      <c r="M70" s="14"/>
      <c r="N70" s="14"/>
      <c r="O70" s="14"/>
      <c r="P70" s="14"/>
      <c r="Q70" s="14"/>
      <c r="R70" s="23"/>
    </row>
    <row r="71" spans="4:18" ht="15" customHeight="1" x14ac:dyDescent="0.25">
      <c r="D71" s="40"/>
      <c r="E71" s="40"/>
      <c r="F71" s="40"/>
      <c r="G71" s="40"/>
      <c r="H71" s="40"/>
      <c r="I71" s="40"/>
      <c r="J71" s="40"/>
      <c r="K71" s="14"/>
      <c r="L71" s="14"/>
      <c r="M71" s="14"/>
      <c r="N71" s="14"/>
      <c r="O71" s="14"/>
      <c r="P71" s="14"/>
      <c r="Q71" s="14"/>
      <c r="R71" s="23"/>
    </row>
    <row r="72" spans="4:18" ht="15" customHeight="1" x14ac:dyDescent="0.25">
      <c r="D72" s="40"/>
      <c r="E72" s="40"/>
      <c r="F72" s="40"/>
      <c r="G72" s="40"/>
      <c r="H72" s="40"/>
      <c r="I72" s="40"/>
      <c r="J72" s="40"/>
      <c r="K72" s="14"/>
      <c r="L72" s="14"/>
      <c r="M72" s="14"/>
      <c r="N72" s="14"/>
      <c r="O72" s="14"/>
      <c r="P72" s="14"/>
      <c r="Q72" s="14"/>
      <c r="R72" s="23"/>
    </row>
    <row r="73" spans="4:18" ht="15" customHeight="1" x14ac:dyDescent="0.25">
      <c r="D73" s="40"/>
      <c r="E73" s="40"/>
      <c r="F73" s="40"/>
      <c r="G73" s="40"/>
      <c r="H73" s="40"/>
      <c r="I73" s="40"/>
      <c r="J73" s="40"/>
      <c r="K73" s="14"/>
      <c r="L73" s="14"/>
      <c r="M73" s="14"/>
      <c r="N73" s="14"/>
      <c r="O73" s="14"/>
      <c r="P73" s="14"/>
      <c r="Q73" s="14"/>
      <c r="R73" s="23"/>
    </row>
    <row r="74" spans="4:18" ht="15" customHeight="1" x14ac:dyDescent="0.25">
      <c r="D74" s="40"/>
      <c r="E74" s="40"/>
      <c r="F74" s="40"/>
      <c r="G74" s="40"/>
      <c r="H74" s="40"/>
      <c r="I74" s="40"/>
      <c r="J74" s="40"/>
      <c r="K74" s="14"/>
      <c r="L74" s="14"/>
      <c r="M74" s="14"/>
      <c r="N74" s="14"/>
      <c r="O74" s="14"/>
      <c r="P74" s="14"/>
      <c r="Q74" s="14"/>
      <c r="R74" s="23"/>
    </row>
    <row r="75" spans="4:18" ht="15" customHeight="1" x14ac:dyDescent="0.25">
      <c r="D75" s="40"/>
      <c r="E75" s="40"/>
      <c r="F75" s="40"/>
      <c r="G75" s="40"/>
      <c r="H75" s="40"/>
      <c r="I75" s="40"/>
      <c r="J75" s="40"/>
      <c r="K75" s="14"/>
      <c r="L75" s="14"/>
      <c r="M75" s="14"/>
      <c r="N75" s="14"/>
      <c r="O75" s="14"/>
      <c r="P75" s="14"/>
      <c r="Q75" s="14"/>
      <c r="R75" s="23"/>
    </row>
    <row r="76" spans="4:18" ht="15" customHeight="1" x14ac:dyDescent="0.25">
      <c r="D76" s="14"/>
      <c r="E76" s="14"/>
      <c r="F76" s="14"/>
      <c r="G76" s="14"/>
      <c r="H76" s="14"/>
      <c r="I76" s="40"/>
      <c r="J76" s="40"/>
      <c r="K76" s="14"/>
      <c r="L76" s="14"/>
      <c r="M76" s="14"/>
      <c r="N76" s="14"/>
      <c r="O76" s="14"/>
      <c r="P76" s="14"/>
      <c r="Q76" s="14"/>
      <c r="R76" s="23"/>
    </row>
    <row r="77" spans="4:18" ht="18.75" x14ac:dyDescent="0.25">
      <c r="D77" s="14"/>
      <c r="E77" s="14"/>
      <c r="F77" s="14"/>
      <c r="G77" s="14"/>
      <c r="H77" s="14"/>
      <c r="I77" s="14"/>
      <c r="J77" s="14"/>
      <c r="K77" s="14"/>
      <c r="L77" s="14"/>
      <c r="M77" s="14"/>
      <c r="N77" s="14"/>
      <c r="O77" s="14"/>
      <c r="P77" s="14"/>
      <c r="Q77" s="14"/>
      <c r="R77" s="23"/>
    </row>
    <row r="78" spans="4:18" x14ac:dyDescent="0.25">
      <c r="D78" s="39" t="s">
        <v>1184</v>
      </c>
      <c r="E78" s="39"/>
      <c r="L78" s="14"/>
      <c r="M78" s="14"/>
      <c r="N78" s="14"/>
      <c r="O78" s="14"/>
      <c r="P78" s="14"/>
      <c r="Q78" s="14"/>
      <c r="R78" s="14"/>
    </row>
    <row r="79" spans="4:18" ht="18.75" x14ac:dyDescent="0.25">
      <c r="D79" s="120" t="s">
        <v>1185</v>
      </c>
      <c r="E79" s="120"/>
      <c r="F79" s="120"/>
      <c r="G79" s="120"/>
      <c r="H79" s="120"/>
      <c r="I79" s="120"/>
      <c r="J79" s="120"/>
      <c r="K79" s="120"/>
      <c r="L79" s="120"/>
      <c r="M79" s="120"/>
      <c r="N79" s="120"/>
      <c r="O79" s="120"/>
      <c r="P79" s="120"/>
      <c r="R79" s="23"/>
    </row>
    <row r="80" spans="4:18" ht="18.75" customHeight="1" x14ac:dyDescent="0.25">
      <c r="D80" s="14"/>
      <c r="E80" s="14"/>
      <c r="F80" s="14"/>
      <c r="G80" s="14"/>
      <c r="H80" s="14"/>
      <c r="I80" s="41" t="s">
        <v>1186</v>
      </c>
      <c r="J80" s="41"/>
      <c r="K80" s="41"/>
      <c r="L80" s="41"/>
      <c r="M80" s="41"/>
      <c r="N80" s="41"/>
      <c r="O80" s="41"/>
      <c r="P80" s="41"/>
      <c r="Q80" s="41"/>
      <c r="R80" s="23"/>
    </row>
    <row r="81" spans="3:19" x14ac:dyDescent="0.25">
      <c r="Q81" s="65"/>
      <c r="R81" s="65"/>
      <c r="S81" s="42"/>
    </row>
    <row r="82" spans="3:19" ht="18.75" x14ac:dyDescent="0.25">
      <c r="D82" s="121" t="s">
        <v>1187</v>
      </c>
      <c r="E82" s="121"/>
      <c r="F82" s="121"/>
      <c r="G82" s="121"/>
      <c r="H82" s="121"/>
      <c r="I82" s="121"/>
      <c r="J82" s="121"/>
      <c r="K82" s="121"/>
      <c r="L82" s="121"/>
      <c r="M82" s="121"/>
      <c r="N82" s="121"/>
      <c r="O82" s="121"/>
      <c r="P82" s="121"/>
      <c r="Q82" s="65"/>
      <c r="R82" s="23"/>
    </row>
    <row r="83" spans="3:19" ht="28.5" customHeight="1" x14ac:dyDescent="0.25">
      <c r="C83" s="14"/>
      <c r="D83" s="44"/>
      <c r="E83" s="44"/>
      <c r="F83" s="14"/>
      <c r="G83" s="14"/>
      <c r="H83" s="108">
        <v>1</v>
      </c>
      <c r="I83" s="108"/>
      <c r="J83" s="14"/>
      <c r="K83" s="14"/>
      <c r="L83" s="14"/>
      <c r="M83" s="14"/>
      <c r="N83" s="14"/>
      <c r="O83" s="14"/>
      <c r="P83" s="14"/>
      <c r="Q83" s="14"/>
      <c r="R83" s="23"/>
    </row>
    <row r="84" spans="3:19" ht="28.5" customHeight="1" x14ac:dyDescent="0.25">
      <c r="C84" s="14"/>
      <c r="D84" s="14"/>
      <c r="E84" s="14"/>
      <c r="F84" s="14"/>
      <c r="G84" s="14"/>
      <c r="H84" s="14"/>
      <c r="I84" s="14"/>
      <c r="J84" s="14"/>
      <c r="K84" s="14"/>
      <c r="L84" s="14"/>
      <c r="M84" s="14"/>
      <c r="N84" s="14"/>
      <c r="O84" s="14"/>
      <c r="P84" s="14"/>
      <c r="Q84" s="14"/>
      <c r="R84" s="23"/>
    </row>
    <row r="85" spans="3:19" ht="18.75" x14ac:dyDescent="0.25">
      <c r="C85" s="14"/>
      <c r="D85" s="14"/>
      <c r="E85" s="14"/>
      <c r="F85" s="14"/>
      <c r="G85" s="14"/>
      <c r="H85" s="14"/>
      <c r="I85" s="14"/>
      <c r="J85" s="14"/>
      <c r="K85" s="14"/>
      <c r="L85" s="14"/>
      <c r="M85" s="14"/>
      <c r="N85" s="14"/>
      <c r="O85" s="14"/>
      <c r="P85" s="14"/>
      <c r="Q85" s="14"/>
      <c r="R85" s="23"/>
    </row>
    <row r="86" spans="3:19" ht="18.75" x14ac:dyDescent="0.25">
      <c r="C86" s="14"/>
      <c r="D86" s="14"/>
      <c r="E86" s="14"/>
      <c r="F86" s="14"/>
      <c r="G86" s="14"/>
      <c r="H86" s="14"/>
      <c r="I86" s="14"/>
      <c r="J86" s="14"/>
      <c r="K86" s="14"/>
      <c r="L86" s="14"/>
      <c r="M86" s="14"/>
      <c r="N86" s="14"/>
      <c r="O86" s="14"/>
      <c r="P86" s="14"/>
      <c r="Q86" s="14"/>
      <c r="R86" s="23"/>
    </row>
    <row r="87" spans="3:19" ht="61.5" x14ac:dyDescent="0.25">
      <c r="C87" s="14"/>
      <c r="D87" s="80" t="s">
        <v>1188</v>
      </c>
      <c r="E87" s="66"/>
      <c r="F87" s="66"/>
      <c r="G87" s="66"/>
      <c r="H87" s="66"/>
      <c r="I87" s="14"/>
      <c r="J87" s="14"/>
      <c r="K87" s="14"/>
      <c r="L87" s="14"/>
      <c r="M87" s="14"/>
      <c r="N87" s="14"/>
      <c r="O87" s="14"/>
      <c r="P87" s="14"/>
      <c r="Q87" s="14"/>
      <c r="R87" s="23"/>
    </row>
    <row r="88" spans="3:19" ht="15" customHeight="1" x14ac:dyDescent="0.25">
      <c r="C88" s="14"/>
      <c r="D88" s="66"/>
      <c r="E88" s="66"/>
      <c r="F88" s="66"/>
      <c r="G88" s="66"/>
      <c r="H88" s="66"/>
      <c r="I88" s="66"/>
      <c r="J88" s="66"/>
      <c r="K88" s="66"/>
      <c r="L88" s="66"/>
      <c r="M88" s="66"/>
      <c r="N88" s="66"/>
      <c r="O88" s="66"/>
      <c r="P88" s="66"/>
      <c r="Q88" s="66"/>
      <c r="R88" s="23"/>
    </row>
    <row r="89" spans="3:19" ht="15" customHeight="1" x14ac:dyDescent="0.25">
      <c r="C89" s="14"/>
      <c r="D89" s="66"/>
      <c r="E89" s="66"/>
      <c r="F89" s="66"/>
      <c r="G89" s="66"/>
      <c r="H89" s="66"/>
      <c r="I89" s="66"/>
      <c r="J89" s="66"/>
      <c r="K89" s="66"/>
      <c r="L89" s="66"/>
      <c r="M89" s="66"/>
      <c r="N89" s="66"/>
      <c r="O89" s="66"/>
      <c r="P89" s="66"/>
      <c r="Q89" s="66"/>
      <c r="R89" s="23"/>
    </row>
    <row r="90" spans="3:19" ht="15" customHeight="1" x14ac:dyDescent="0.25">
      <c r="C90" s="14"/>
      <c r="D90" s="14"/>
      <c r="E90" s="14"/>
      <c r="F90" s="14"/>
      <c r="G90" s="14"/>
      <c r="H90" s="14"/>
      <c r="I90" s="66"/>
      <c r="J90" s="66"/>
      <c r="K90" s="66"/>
      <c r="L90" s="66"/>
      <c r="M90" s="66"/>
      <c r="N90" s="66"/>
      <c r="O90" s="66"/>
      <c r="P90" s="66"/>
      <c r="Q90" s="66"/>
      <c r="R90" s="23"/>
    </row>
    <row r="91" spans="3:19" ht="15" customHeight="1" x14ac:dyDescent="0.25">
      <c r="C91" s="14"/>
      <c r="D91" s="14"/>
      <c r="E91" s="14"/>
      <c r="F91" s="14"/>
      <c r="G91" s="14"/>
      <c r="H91" s="14"/>
      <c r="I91" s="14"/>
      <c r="J91" s="14"/>
      <c r="K91" s="14"/>
      <c r="L91" s="14"/>
      <c r="M91" s="14"/>
      <c r="N91" s="14"/>
      <c r="O91" s="14"/>
      <c r="P91" s="14"/>
      <c r="Q91" s="14"/>
      <c r="R91" s="23"/>
    </row>
    <row r="92" spans="3:19" ht="18.75" x14ac:dyDescent="0.25">
      <c r="C92" s="14"/>
      <c r="D92" s="14"/>
      <c r="E92" s="14"/>
      <c r="F92" s="14"/>
      <c r="G92" s="14"/>
      <c r="H92" s="14"/>
      <c r="I92" s="14"/>
      <c r="J92" s="14"/>
      <c r="K92" s="14"/>
      <c r="L92" s="14"/>
      <c r="M92" s="14"/>
      <c r="N92" s="14"/>
      <c r="O92" s="14"/>
      <c r="P92" s="14"/>
      <c r="Q92" s="14"/>
      <c r="R92" s="23"/>
    </row>
    <row r="93" spans="3:19" ht="15" customHeight="1" x14ac:dyDescent="0.25">
      <c r="C93" s="14"/>
      <c r="D93" s="14"/>
      <c r="E93" s="14"/>
      <c r="F93" s="14"/>
      <c r="G93" s="14"/>
      <c r="H93" s="14"/>
      <c r="I93" s="14"/>
      <c r="J93" s="14"/>
      <c r="K93" s="14"/>
      <c r="L93" s="14"/>
      <c r="M93" s="14"/>
      <c r="N93" s="14"/>
      <c r="O93" s="14"/>
      <c r="P93" s="14"/>
      <c r="Q93" s="14"/>
      <c r="R93" s="23"/>
    </row>
    <row r="94" spans="3:19" ht="18.75" x14ac:dyDescent="0.25">
      <c r="C94" s="14"/>
      <c r="D94" s="43"/>
      <c r="E94" s="43"/>
      <c r="F94" s="43"/>
      <c r="G94" s="43"/>
      <c r="H94" s="43"/>
      <c r="I94" s="14"/>
      <c r="J94" s="14"/>
      <c r="K94" s="14"/>
      <c r="L94" s="14"/>
      <c r="M94" s="14"/>
      <c r="N94" s="14"/>
      <c r="O94" s="14"/>
      <c r="P94" s="14"/>
      <c r="Q94" s="14"/>
      <c r="R94" s="23"/>
    </row>
    <row r="95" spans="3:19" ht="18.75" x14ac:dyDescent="0.25">
      <c r="C95" s="14"/>
      <c r="D95" s="45"/>
      <c r="E95" s="45"/>
      <c r="F95" s="45"/>
      <c r="G95" s="45"/>
      <c r="H95" s="45"/>
      <c r="I95" s="43"/>
      <c r="J95" s="43"/>
      <c r="K95" s="14"/>
      <c r="L95" s="108"/>
      <c r="M95" s="108"/>
      <c r="N95" s="108"/>
      <c r="O95" s="108"/>
      <c r="P95" s="108"/>
      <c r="Q95" s="108"/>
      <c r="R95" s="23"/>
    </row>
    <row r="96" spans="3:19" ht="18.75" x14ac:dyDescent="0.25">
      <c r="C96" s="14"/>
      <c r="D96" s="46"/>
      <c r="E96" s="46"/>
      <c r="F96" s="46"/>
      <c r="G96" s="46"/>
      <c r="H96" s="46"/>
      <c r="I96" s="45"/>
      <c r="J96" s="45"/>
      <c r="K96" s="14"/>
      <c r="L96" s="117"/>
      <c r="M96" s="117"/>
      <c r="N96" s="117"/>
      <c r="O96" s="117"/>
      <c r="P96" s="117"/>
      <c r="Q96" s="117"/>
      <c r="R96" s="23"/>
    </row>
    <row r="97" spans="1:21" ht="18.75" x14ac:dyDescent="0.25">
      <c r="C97" s="14"/>
      <c r="D97" s="14"/>
      <c r="E97" s="14"/>
      <c r="F97" s="14"/>
      <c r="G97" s="14"/>
      <c r="H97" s="14"/>
      <c r="I97" s="46"/>
      <c r="J97" s="46"/>
      <c r="K97" s="14"/>
      <c r="L97" s="113"/>
      <c r="M97" s="113"/>
      <c r="N97" s="113"/>
      <c r="O97" s="113"/>
      <c r="P97" s="113"/>
      <c r="Q97" s="113"/>
      <c r="R97" s="23"/>
    </row>
    <row r="98" spans="1:21" ht="18.75" x14ac:dyDescent="0.25">
      <c r="C98" s="14"/>
      <c r="D98" s="14"/>
      <c r="E98" s="14"/>
      <c r="F98" s="14"/>
      <c r="G98" s="14"/>
      <c r="H98" s="14"/>
      <c r="I98" s="14"/>
      <c r="J98" s="14"/>
      <c r="K98" s="14"/>
      <c r="L98" s="14"/>
      <c r="M98" s="14"/>
      <c r="N98" s="14"/>
      <c r="O98" s="14"/>
      <c r="P98" s="14"/>
      <c r="Q98" s="14"/>
      <c r="R98" s="23"/>
    </row>
    <row r="99" spans="1:21" ht="15" customHeight="1" x14ac:dyDescent="0.25">
      <c r="C99" s="14"/>
      <c r="D99" s="108"/>
      <c r="E99" s="108"/>
      <c r="F99" s="108"/>
      <c r="G99" s="47"/>
      <c r="H99" s="43"/>
      <c r="I99" s="14"/>
      <c r="J99" s="14"/>
      <c r="K99" s="14"/>
      <c r="L99" s="14"/>
      <c r="M99" s="14"/>
      <c r="N99" s="14"/>
      <c r="O99" s="14"/>
      <c r="P99" s="14"/>
      <c r="Q99" s="14"/>
      <c r="R99" s="23"/>
    </row>
    <row r="100" spans="1:21" ht="18.75" x14ac:dyDescent="0.25">
      <c r="C100" s="14"/>
      <c r="D100" s="117"/>
      <c r="E100" s="117"/>
      <c r="F100" s="117"/>
      <c r="G100" s="14"/>
      <c r="H100" s="45"/>
      <c r="I100" s="43"/>
      <c r="J100" s="43"/>
      <c r="K100" s="43"/>
      <c r="L100" s="108"/>
      <c r="M100" s="108"/>
      <c r="N100" s="108"/>
      <c r="O100" s="108"/>
      <c r="P100" s="108"/>
      <c r="Q100" s="108"/>
      <c r="R100" s="23"/>
    </row>
    <row r="101" spans="1:21" ht="18.75" x14ac:dyDescent="0.25">
      <c r="C101" s="14"/>
      <c r="D101" s="113"/>
      <c r="E101" s="113"/>
      <c r="F101" s="113"/>
      <c r="G101" s="48"/>
      <c r="H101" s="46"/>
      <c r="I101" s="45"/>
      <c r="J101" s="45"/>
      <c r="K101" s="45"/>
      <c r="L101" s="117"/>
      <c r="M101" s="117"/>
      <c r="N101" s="117"/>
      <c r="O101" s="117"/>
      <c r="P101" s="117"/>
      <c r="Q101" s="117"/>
      <c r="R101" s="23"/>
    </row>
    <row r="102" spans="1:21" ht="18.75" x14ac:dyDescent="0.25">
      <c r="C102" s="14"/>
      <c r="D102" s="14"/>
      <c r="E102" s="14"/>
      <c r="F102" s="14"/>
      <c r="G102" s="14"/>
      <c r="H102" s="14"/>
      <c r="I102" s="46"/>
      <c r="J102" s="46"/>
      <c r="K102" s="46"/>
      <c r="L102" s="113"/>
      <c r="M102" s="113"/>
      <c r="N102" s="113"/>
      <c r="O102" s="113"/>
      <c r="P102" s="113"/>
      <c r="Q102" s="113"/>
      <c r="R102" s="23"/>
    </row>
    <row r="103" spans="1:21" ht="18.75" x14ac:dyDescent="0.25">
      <c r="C103" s="14"/>
      <c r="D103" s="14"/>
      <c r="E103" s="14"/>
      <c r="F103" s="14"/>
      <c r="G103" s="14"/>
      <c r="H103" s="14"/>
      <c r="I103" s="14"/>
      <c r="J103" s="14"/>
      <c r="K103" s="14"/>
      <c r="L103" s="14"/>
      <c r="M103" s="14"/>
      <c r="N103" s="14"/>
      <c r="O103" s="14"/>
      <c r="P103" s="14"/>
      <c r="Q103" s="14"/>
      <c r="R103" s="23"/>
    </row>
    <row r="104" spans="1:21" ht="26.25" customHeight="1" x14ac:dyDescent="0.25">
      <c r="C104" s="14"/>
      <c r="D104" s="50"/>
      <c r="E104" s="114" t="s">
        <v>1189</v>
      </c>
      <c r="F104" s="114"/>
      <c r="G104" s="114"/>
      <c r="H104" s="14"/>
      <c r="I104" s="14"/>
      <c r="J104" s="14"/>
      <c r="K104" s="112" t="s">
        <v>1190</v>
      </c>
      <c r="L104" s="112"/>
      <c r="M104" s="112"/>
      <c r="N104" s="112"/>
      <c r="O104" s="14"/>
      <c r="P104" s="14"/>
      <c r="Q104" s="23"/>
    </row>
    <row r="105" spans="1:21" ht="18" customHeight="1" x14ac:dyDescent="0.25">
      <c r="A105" s="23"/>
      <c r="B105" s="49"/>
      <c r="C105" s="50"/>
      <c r="D105" s="50"/>
      <c r="E105" s="114"/>
      <c r="F105" s="114"/>
      <c r="G105" s="114"/>
      <c r="H105" s="23"/>
      <c r="I105" s="23"/>
      <c r="J105" s="14"/>
      <c r="K105" s="112"/>
      <c r="L105" s="112"/>
      <c r="M105" s="112"/>
      <c r="N105" s="112"/>
      <c r="O105" s="23"/>
      <c r="P105" s="23"/>
      <c r="Q105" s="23"/>
    </row>
    <row r="106" spans="1:21" ht="18" customHeight="1" x14ac:dyDescent="0.25">
      <c r="A106" s="23"/>
      <c r="B106" s="50"/>
      <c r="C106" s="50"/>
      <c r="D106" s="50"/>
      <c r="E106" s="114"/>
      <c r="F106" s="114"/>
      <c r="G106" s="114"/>
      <c r="H106" s="23"/>
      <c r="I106" s="23"/>
      <c r="J106" s="14"/>
      <c r="K106" s="112"/>
      <c r="L106" s="112"/>
      <c r="M106" s="112"/>
      <c r="N106" s="112"/>
      <c r="O106" s="23"/>
      <c r="P106" s="23"/>
      <c r="Q106" s="23"/>
    </row>
    <row r="107" spans="1:21" ht="18" customHeight="1" x14ac:dyDescent="0.35">
      <c r="A107" s="23"/>
      <c r="B107" s="50"/>
      <c r="C107" s="50"/>
      <c r="D107" s="54"/>
      <c r="E107" s="114"/>
      <c r="F107" s="114"/>
      <c r="G107" s="114"/>
      <c r="H107" s="23"/>
      <c r="I107" s="23"/>
      <c r="J107" s="14"/>
      <c r="K107" s="112"/>
      <c r="L107" s="112"/>
      <c r="M107" s="112"/>
      <c r="N107" s="112"/>
      <c r="O107" s="23"/>
      <c r="P107" s="23"/>
      <c r="Q107" s="23"/>
    </row>
    <row r="108" spans="1:21" s="55" customFormat="1" ht="18" customHeight="1" x14ac:dyDescent="0.35">
      <c r="A108" s="52"/>
      <c r="B108" s="53"/>
      <c r="C108" s="53"/>
      <c r="D108" s="54"/>
      <c r="E108" s="54"/>
      <c r="F108" s="54"/>
      <c r="G108" s="54"/>
      <c r="H108" s="52"/>
      <c r="I108" s="52"/>
      <c r="J108" s="54"/>
      <c r="K108" s="54"/>
      <c r="L108" s="54"/>
      <c r="M108" s="54"/>
      <c r="N108" s="54"/>
      <c r="O108" s="52"/>
      <c r="P108" s="52"/>
      <c r="Q108" s="23"/>
      <c r="U108" s="52"/>
    </row>
    <row r="109" spans="1:21" s="55" customFormat="1" ht="27" customHeight="1" x14ac:dyDescent="0.35">
      <c r="A109" s="52"/>
      <c r="B109" s="56"/>
      <c r="C109" s="54"/>
      <c r="D109" s="52"/>
      <c r="E109" s="112" t="s">
        <v>1191</v>
      </c>
      <c r="F109" s="112"/>
      <c r="G109" s="112"/>
      <c r="H109" s="52"/>
      <c r="I109" s="52"/>
      <c r="J109" s="54"/>
      <c r="K109" s="112" t="s">
        <v>1192</v>
      </c>
      <c r="L109" s="112"/>
      <c r="M109" s="112"/>
      <c r="N109" s="112"/>
      <c r="O109" s="52"/>
      <c r="P109" s="52"/>
      <c r="Q109" s="23"/>
      <c r="U109" s="52"/>
    </row>
    <row r="110" spans="1:21" s="55" customFormat="1" ht="21" customHeight="1" x14ac:dyDescent="0.35">
      <c r="A110" s="52"/>
      <c r="B110" s="52"/>
      <c r="C110" s="52"/>
      <c r="D110" s="54"/>
      <c r="E110" s="112"/>
      <c r="F110" s="112"/>
      <c r="G110" s="112"/>
      <c r="H110" s="52"/>
      <c r="I110" s="52"/>
      <c r="J110" s="54"/>
      <c r="K110" s="112"/>
      <c r="L110" s="112"/>
      <c r="M110" s="112"/>
      <c r="N110" s="112"/>
      <c r="O110" s="52"/>
      <c r="P110" s="52"/>
      <c r="Q110" s="23"/>
      <c r="U110" s="52"/>
    </row>
    <row r="111" spans="1:21" s="55" customFormat="1" ht="18.75" customHeight="1" x14ac:dyDescent="0.35">
      <c r="A111" s="52"/>
      <c r="B111" s="52"/>
      <c r="C111" s="52"/>
      <c r="D111" s="54"/>
      <c r="E111" s="112"/>
      <c r="F111" s="112"/>
      <c r="G111" s="112"/>
      <c r="H111" s="52"/>
      <c r="I111" s="52"/>
      <c r="J111" s="54"/>
      <c r="K111" s="112"/>
      <c r="L111" s="112"/>
      <c r="M111" s="112"/>
      <c r="N111" s="112"/>
      <c r="O111" s="52"/>
      <c r="P111" s="52"/>
      <c r="Q111" s="23"/>
      <c r="U111" s="52"/>
    </row>
    <row r="112" spans="1:21" s="55" customFormat="1" ht="15" customHeight="1" x14ac:dyDescent="0.35">
      <c r="A112" s="54"/>
      <c r="B112" s="54"/>
      <c r="C112" s="54"/>
      <c r="D112" s="54"/>
      <c r="E112" s="112"/>
      <c r="F112" s="112"/>
      <c r="G112" s="112"/>
      <c r="H112" s="54"/>
      <c r="I112" s="54"/>
      <c r="J112" s="54"/>
      <c r="K112" s="112"/>
      <c r="L112" s="112"/>
      <c r="M112" s="112"/>
      <c r="N112" s="112"/>
      <c r="O112" s="54"/>
      <c r="P112" s="54"/>
      <c r="Q112" s="23"/>
    </row>
    <row r="113" spans="1:22" s="55" customFormat="1" ht="21.75" customHeight="1" x14ac:dyDescent="0.35">
      <c r="A113" s="54"/>
      <c r="B113" s="54"/>
      <c r="C113" s="54"/>
      <c r="D113" s="57"/>
      <c r="E113" s="54"/>
      <c r="F113" s="54"/>
      <c r="G113" s="54"/>
      <c r="H113" s="54"/>
      <c r="I113" s="54"/>
      <c r="J113" s="54"/>
      <c r="K113" s="54"/>
      <c r="L113" s="54"/>
      <c r="M113" s="54"/>
      <c r="N113" s="54"/>
      <c r="O113" s="54"/>
      <c r="P113" s="54"/>
      <c r="Q113" s="23"/>
    </row>
    <row r="114" spans="1:22" s="55" customFormat="1" ht="21" customHeight="1" x14ac:dyDescent="0.35">
      <c r="A114" s="54"/>
      <c r="B114" s="54"/>
      <c r="C114" s="54"/>
      <c r="D114" s="54"/>
      <c r="E114" s="114" t="s">
        <v>1193</v>
      </c>
      <c r="F114" s="114"/>
      <c r="G114" s="114"/>
      <c r="H114" s="54"/>
      <c r="I114" s="54"/>
      <c r="J114" s="54"/>
      <c r="K114" s="114" t="s">
        <v>1194</v>
      </c>
      <c r="L114" s="114"/>
      <c r="M114" s="114"/>
      <c r="N114" s="114"/>
      <c r="O114" s="54"/>
      <c r="P114" s="54"/>
      <c r="Q114" s="23"/>
    </row>
    <row r="115" spans="1:22" s="55" customFormat="1" ht="21" customHeight="1" x14ac:dyDescent="0.35">
      <c r="A115" s="54"/>
      <c r="B115" s="54"/>
      <c r="C115" s="54"/>
      <c r="D115" s="54"/>
      <c r="E115" s="114"/>
      <c r="F115" s="114"/>
      <c r="G115" s="114"/>
      <c r="H115" s="54"/>
      <c r="I115" s="54"/>
      <c r="J115" s="54"/>
      <c r="K115" s="114"/>
      <c r="L115" s="114"/>
      <c r="M115" s="114"/>
      <c r="N115" s="114"/>
      <c r="O115" s="54"/>
      <c r="P115" s="54"/>
      <c r="Q115" s="23"/>
      <c r="T115" s="58"/>
      <c r="U115" s="58"/>
      <c r="V115" s="58"/>
    </row>
    <row r="116" spans="1:22" s="55" customFormat="1" ht="21" x14ac:dyDescent="0.35">
      <c r="A116" s="54"/>
      <c r="B116" s="54"/>
      <c r="C116" s="54"/>
      <c r="D116" s="54"/>
      <c r="E116" s="114"/>
      <c r="F116" s="114"/>
      <c r="G116" s="114"/>
      <c r="H116" s="54"/>
      <c r="I116" s="54"/>
      <c r="J116" s="54"/>
      <c r="K116" s="114"/>
      <c r="L116" s="114"/>
      <c r="M116" s="114"/>
      <c r="N116" s="114"/>
      <c r="O116" s="54"/>
      <c r="P116" s="54"/>
      <c r="Q116" s="23"/>
      <c r="T116" s="58"/>
      <c r="U116" s="58"/>
      <c r="V116" s="58"/>
    </row>
    <row r="117" spans="1:22" s="55" customFormat="1" ht="21" x14ac:dyDescent="0.35">
      <c r="A117" s="54"/>
      <c r="B117" s="54"/>
      <c r="C117" s="54"/>
      <c r="D117" s="54"/>
      <c r="E117" s="114"/>
      <c r="F117" s="114"/>
      <c r="G117" s="114"/>
      <c r="H117" s="54"/>
      <c r="I117" s="54"/>
      <c r="J117" s="54"/>
      <c r="K117" s="114"/>
      <c r="L117" s="114"/>
      <c r="M117" s="114"/>
      <c r="N117" s="114"/>
      <c r="O117" s="54"/>
      <c r="P117" s="54"/>
      <c r="Q117" s="23"/>
      <c r="T117" s="58"/>
      <c r="U117" s="58"/>
      <c r="V117" s="58"/>
    </row>
    <row r="118" spans="1:22" s="55" customFormat="1" ht="21" x14ac:dyDescent="0.35">
      <c r="A118" s="54"/>
      <c r="B118" s="54"/>
      <c r="C118" s="54"/>
      <c r="D118" s="54"/>
      <c r="E118" s="54"/>
      <c r="F118" s="54"/>
      <c r="G118" s="54"/>
      <c r="H118" s="54"/>
      <c r="I118" s="54"/>
      <c r="J118" s="54"/>
      <c r="K118" s="51"/>
      <c r="L118" s="51"/>
      <c r="M118" s="51"/>
      <c r="N118" s="51"/>
      <c r="O118" s="54"/>
      <c r="P118" s="54"/>
      <c r="Q118" s="23"/>
      <c r="T118" s="58"/>
      <c r="U118" s="58"/>
      <c r="V118" s="58"/>
    </row>
    <row r="119" spans="1:22" s="55" customFormat="1" ht="15" customHeight="1" x14ac:dyDescent="0.35">
      <c r="A119" s="54"/>
      <c r="B119" s="54"/>
      <c r="C119" s="54"/>
      <c r="D119" s="54"/>
      <c r="E119" s="54"/>
      <c r="F119" s="54"/>
      <c r="G119" s="54"/>
      <c r="H119" s="54"/>
      <c r="I119" s="54"/>
      <c r="J119" s="54"/>
      <c r="K119" s="54"/>
      <c r="L119" s="54"/>
      <c r="M119" s="54"/>
      <c r="N119" s="54"/>
      <c r="O119" s="54"/>
      <c r="P119" s="54"/>
      <c r="Q119" s="23"/>
      <c r="R119" s="54"/>
      <c r="S119" s="54"/>
      <c r="T119" s="58"/>
      <c r="U119" s="58"/>
      <c r="V119" s="58"/>
    </row>
    <row r="120" spans="1:22" s="55" customFormat="1" ht="23.25" customHeight="1" x14ac:dyDescent="0.35">
      <c r="A120" s="54"/>
      <c r="B120" s="54"/>
      <c r="C120" s="54"/>
      <c r="D120" s="54"/>
      <c r="E120" s="114" t="s">
        <v>1195</v>
      </c>
      <c r="F120" s="114"/>
      <c r="G120" s="114"/>
      <c r="H120" s="54"/>
      <c r="I120" s="54"/>
      <c r="J120" s="54"/>
      <c r="K120" s="115" t="s">
        <v>1196</v>
      </c>
      <c r="L120" s="115"/>
      <c r="M120" s="115"/>
      <c r="N120" s="115"/>
      <c r="O120" s="54"/>
      <c r="P120" s="54"/>
      <c r="Q120" s="23"/>
      <c r="R120" s="54"/>
      <c r="S120" s="54"/>
      <c r="T120" s="58"/>
      <c r="U120" s="58"/>
      <c r="V120" s="58"/>
    </row>
    <row r="121" spans="1:22" s="55" customFormat="1" ht="20.25" customHeight="1" x14ac:dyDescent="0.35">
      <c r="A121" s="54"/>
      <c r="B121" s="54"/>
      <c r="C121" s="54"/>
      <c r="D121" s="54"/>
      <c r="E121" s="114"/>
      <c r="F121" s="114"/>
      <c r="G121" s="114"/>
      <c r="H121" s="54"/>
      <c r="I121" s="54"/>
      <c r="J121" s="54"/>
      <c r="K121" s="115"/>
      <c r="L121" s="115"/>
      <c r="M121" s="115"/>
      <c r="N121" s="115"/>
      <c r="O121" s="54"/>
      <c r="P121" s="54"/>
      <c r="Q121" s="23"/>
    </row>
    <row r="122" spans="1:22" s="55" customFormat="1" ht="20.25" customHeight="1" x14ac:dyDescent="0.35">
      <c r="A122" s="54"/>
      <c r="B122" s="54"/>
      <c r="C122" s="54"/>
      <c r="D122" s="54"/>
      <c r="E122" s="114"/>
      <c r="F122" s="114"/>
      <c r="G122" s="114"/>
      <c r="H122" s="54"/>
      <c r="I122" s="54"/>
      <c r="J122" s="54"/>
      <c r="K122" s="115"/>
      <c r="L122" s="115"/>
      <c r="M122" s="115"/>
      <c r="N122" s="115"/>
      <c r="O122" s="54"/>
      <c r="P122" s="54"/>
      <c r="Q122" s="23"/>
    </row>
    <row r="123" spans="1:22" s="55" customFormat="1" ht="20.25" customHeight="1" x14ac:dyDescent="0.35">
      <c r="A123" s="54"/>
      <c r="B123" s="54"/>
      <c r="C123" s="54"/>
      <c r="D123" s="54"/>
      <c r="E123" s="54"/>
      <c r="F123" s="54"/>
      <c r="G123" s="54"/>
      <c r="H123" s="54"/>
      <c r="I123" s="54"/>
      <c r="J123" s="54"/>
      <c r="K123" s="54"/>
      <c r="L123" s="54"/>
      <c r="M123" s="54"/>
      <c r="N123" s="54"/>
      <c r="O123" s="54"/>
      <c r="P123" s="54"/>
      <c r="Q123" s="23"/>
    </row>
    <row r="124" spans="1:22" s="55" customFormat="1" ht="20.25" customHeight="1" x14ac:dyDescent="0.35">
      <c r="A124" s="54"/>
      <c r="B124" s="54"/>
      <c r="C124" s="54"/>
      <c r="D124" s="54"/>
      <c r="E124" s="54"/>
      <c r="F124" s="54"/>
      <c r="G124" s="54"/>
      <c r="H124" s="54"/>
      <c r="I124" s="54"/>
      <c r="J124" s="54"/>
      <c r="K124" s="54"/>
      <c r="L124" s="54"/>
      <c r="M124" s="54"/>
      <c r="N124" s="54"/>
      <c r="O124" s="54"/>
      <c r="P124" s="54"/>
      <c r="Q124" s="23"/>
      <c r="R124" s="54"/>
      <c r="S124" s="54"/>
    </row>
    <row r="125" spans="1:22" s="55" customFormat="1" ht="20.25" customHeight="1" x14ac:dyDescent="0.35">
      <c r="A125" s="54"/>
      <c r="B125" s="54"/>
      <c r="C125" s="54"/>
      <c r="D125" s="54"/>
      <c r="E125" s="114" t="s">
        <v>1197</v>
      </c>
      <c r="F125" s="114"/>
      <c r="G125" s="114"/>
      <c r="H125" s="54"/>
      <c r="I125" s="54"/>
      <c r="J125" s="54"/>
      <c r="K125" s="114" t="s">
        <v>1198</v>
      </c>
      <c r="L125" s="114"/>
      <c r="M125" s="114"/>
      <c r="N125" s="114"/>
      <c r="O125" s="54"/>
      <c r="P125" s="54"/>
      <c r="Q125" s="23"/>
      <c r="R125" s="54"/>
      <c r="S125" s="54"/>
      <c r="T125" s="54"/>
      <c r="U125" s="54"/>
    </row>
    <row r="126" spans="1:22" s="55" customFormat="1" ht="20.25" customHeight="1" x14ac:dyDescent="0.35">
      <c r="A126" s="54"/>
      <c r="B126" s="54"/>
      <c r="C126" s="54"/>
      <c r="D126" s="54"/>
      <c r="E126" s="114"/>
      <c r="F126" s="114"/>
      <c r="G126" s="114"/>
      <c r="H126" s="54"/>
      <c r="I126" s="54"/>
      <c r="J126" s="54"/>
      <c r="K126" s="114"/>
      <c r="L126" s="114"/>
      <c r="M126" s="114"/>
      <c r="N126" s="114"/>
      <c r="O126" s="54"/>
      <c r="P126" s="54"/>
      <c r="Q126" s="23"/>
      <c r="U126" s="54"/>
    </row>
    <row r="127" spans="1:22" s="55" customFormat="1" ht="20.25" customHeight="1" x14ac:dyDescent="0.35">
      <c r="A127" s="54"/>
      <c r="B127" s="54"/>
      <c r="C127" s="54"/>
      <c r="D127" s="54"/>
      <c r="E127" s="114"/>
      <c r="F127" s="114"/>
      <c r="G127" s="114"/>
      <c r="H127" s="54"/>
      <c r="I127" s="54"/>
      <c r="J127" s="54"/>
      <c r="K127" s="114"/>
      <c r="L127" s="114"/>
      <c r="M127" s="114"/>
      <c r="N127" s="114"/>
      <c r="O127" s="54"/>
      <c r="P127" s="54"/>
      <c r="Q127" s="23"/>
    </row>
    <row r="128" spans="1:22" s="55" customFormat="1" ht="20.25" customHeight="1" x14ac:dyDescent="0.35">
      <c r="A128" s="54"/>
      <c r="B128" s="54"/>
      <c r="C128" s="54"/>
      <c r="D128" s="54"/>
      <c r="E128" s="54"/>
      <c r="F128" s="54"/>
      <c r="G128" s="54"/>
      <c r="H128" s="54"/>
      <c r="I128" s="54"/>
      <c r="J128" s="54"/>
      <c r="K128" s="54"/>
      <c r="L128" s="54"/>
      <c r="M128" s="54"/>
      <c r="N128" s="54"/>
      <c r="O128" s="54"/>
      <c r="P128" s="54"/>
      <c r="Q128" s="23"/>
    </row>
    <row r="129" spans="1:22" s="55" customFormat="1" ht="20.25" customHeight="1" x14ac:dyDescent="0.35">
      <c r="A129" s="54"/>
      <c r="B129" s="54"/>
      <c r="C129" s="54"/>
      <c r="D129" s="54"/>
      <c r="E129" s="54"/>
      <c r="F129" s="54"/>
      <c r="G129" s="54"/>
      <c r="H129" s="54"/>
      <c r="I129" s="54"/>
      <c r="J129" s="54"/>
      <c r="K129" s="54"/>
      <c r="L129" s="54"/>
      <c r="M129" s="54"/>
      <c r="N129" s="54"/>
      <c r="O129" s="54"/>
      <c r="P129" s="54"/>
      <c r="Q129" s="23"/>
    </row>
    <row r="130" spans="1:22" s="55" customFormat="1" ht="20.25" customHeight="1" x14ac:dyDescent="0.35">
      <c r="A130" s="54"/>
      <c r="B130" s="54"/>
      <c r="C130" s="54"/>
      <c r="D130" s="54"/>
      <c r="E130" s="114" t="s">
        <v>1199</v>
      </c>
      <c r="F130" s="114"/>
      <c r="G130" s="114"/>
      <c r="H130" s="54"/>
      <c r="I130" s="54"/>
      <c r="J130" s="54"/>
      <c r="K130" s="114" t="s">
        <v>1194</v>
      </c>
      <c r="L130" s="114"/>
      <c r="M130" s="114"/>
      <c r="N130" s="114"/>
      <c r="O130" s="54"/>
      <c r="P130" s="54"/>
      <c r="Q130" s="23"/>
      <c r="R130" s="54"/>
      <c r="S130" s="54"/>
      <c r="T130" s="54"/>
      <c r="U130" s="54"/>
    </row>
    <row r="131" spans="1:22" s="55" customFormat="1" ht="20.25" customHeight="1" x14ac:dyDescent="0.35">
      <c r="A131" s="54"/>
      <c r="B131" s="54"/>
      <c r="C131" s="54"/>
      <c r="D131" s="54"/>
      <c r="E131" s="114"/>
      <c r="F131" s="114"/>
      <c r="G131" s="114"/>
      <c r="H131" s="54"/>
      <c r="I131" s="54"/>
      <c r="J131" s="54"/>
      <c r="K131" s="114"/>
      <c r="L131" s="114"/>
      <c r="M131" s="114"/>
      <c r="N131" s="114"/>
      <c r="O131" s="54"/>
      <c r="P131" s="54"/>
      <c r="Q131" s="23"/>
      <c r="U131" s="54"/>
    </row>
    <row r="132" spans="1:22" s="55" customFormat="1" ht="20.25" customHeight="1" x14ac:dyDescent="0.35">
      <c r="A132" s="54"/>
      <c r="B132" s="54"/>
      <c r="C132" s="54"/>
      <c r="D132" s="54"/>
      <c r="E132" s="114"/>
      <c r="F132" s="114"/>
      <c r="G132" s="114"/>
      <c r="H132" s="54"/>
      <c r="I132" s="54"/>
      <c r="J132" s="54"/>
      <c r="K132" s="114"/>
      <c r="L132" s="114"/>
      <c r="M132" s="114"/>
      <c r="N132" s="114"/>
      <c r="O132" s="54"/>
      <c r="P132" s="54"/>
      <c r="Q132" s="23"/>
      <c r="U132" s="54"/>
    </row>
    <row r="133" spans="1:22" s="55" customFormat="1" ht="20.25" customHeight="1" x14ac:dyDescent="0.35">
      <c r="A133" s="54"/>
      <c r="B133" s="54"/>
      <c r="C133" s="54"/>
      <c r="D133" s="54"/>
      <c r="E133" s="54"/>
      <c r="F133" s="54"/>
      <c r="G133" s="54"/>
      <c r="H133" s="54"/>
      <c r="I133" s="54"/>
      <c r="J133" s="54"/>
      <c r="K133" s="54"/>
      <c r="L133" s="54"/>
      <c r="M133" s="54"/>
      <c r="N133" s="54"/>
      <c r="O133" s="54"/>
      <c r="P133" s="54"/>
      <c r="Q133" s="23"/>
      <c r="U133" s="54"/>
    </row>
    <row r="134" spans="1:22" s="55" customFormat="1" ht="20.25" customHeight="1" x14ac:dyDescent="0.35">
      <c r="A134" s="54"/>
      <c r="B134" s="54"/>
      <c r="C134" s="54"/>
      <c r="D134" s="54"/>
      <c r="E134" s="54"/>
      <c r="F134" s="54"/>
      <c r="G134" s="54"/>
      <c r="H134" s="54"/>
      <c r="I134" s="54"/>
      <c r="J134" s="54"/>
      <c r="K134" s="54"/>
      <c r="L134" s="54"/>
      <c r="M134" s="54"/>
      <c r="N134" s="54"/>
      <c r="O134" s="54"/>
      <c r="P134" s="54"/>
      <c r="Q134" s="23"/>
      <c r="R134" s="59"/>
      <c r="S134" s="54"/>
      <c r="T134" s="54"/>
      <c r="U134" s="54"/>
    </row>
    <row r="135" spans="1:22" s="55" customFormat="1" ht="20.25" customHeight="1" x14ac:dyDescent="0.35">
      <c r="A135" s="54"/>
      <c r="B135" s="54"/>
      <c r="C135" s="54"/>
      <c r="D135" s="54"/>
      <c r="E135" s="54"/>
      <c r="F135" s="54"/>
      <c r="G135" s="54"/>
      <c r="H135" s="54"/>
      <c r="I135" s="54"/>
      <c r="J135" s="54"/>
      <c r="K135" s="54"/>
      <c r="L135" s="54"/>
      <c r="M135" s="54"/>
      <c r="N135" s="54"/>
      <c r="O135" s="54"/>
      <c r="P135" s="54"/>
      <c r="Q135" s="54"/>
      <c r="R135" s="23"/>
      <c r="S135" s="59"/>
      <c r="T135" s="54"/>
      <c r="U135" s="54"/>
      <c r="V135" s="54"/>
    </row>
    <row r="136" spans="1:22" s="55" customFormat="1" ht="20.25" customHeight="1" x14ac:dyDescent="0.35">
      <c r="A136" s="54"/>
      <c r="B136" s="54"/>
      <c r="C136" s="54"/>
      <c r="D136" s="54"/>
      <c r="E136" s="54"/>
      <c r="F136" s="54"/>
      <c r="G136" s="54"/>
      <c r="H136" s="54"/>
      <c r="I136" s="54"/>
      <c r="J136" s="54"/>
      <c r="K136" s="54"/>
      <c r="L136" s="54"/>
      <c r="M136" s="54"/>
      <c r="N136" s="54"/>
      <c r="O136" s="54"/>
      <c r="P136" s="54"/>
      <c r="Q136" s="54"/>
      <c r="R136" s="23"/>
      <c r="S136" s="59"/>
      <c r="T136" s="54"/>
      <c r="U136" s="54"/>
      <c r="V136" s="54"/>
    </row>
    <row r="137" spans="1:22" s="55" customFormat="1" ht="20.25" customHeight="1" x14ac:dyDescent="0.35">
      <c r="A137" s="54"/>
      <c r="B137" s="54"/>
      <c r="C137" s="54"/>
      <c r="D137" s="54"/>
      <c r="E137" s="54"/>
      <c r="F137" s="54"/>
      <c r="G137" s="54"/>
      <c r="H137" s="54"/>
      <c r="I137" s="54"/>
      <c r="J137" s="54"/>
      <c r="K137" s="54"/>
      <c r="L137" s="54"/>
      <c r="M137" s="54"/>
      <c r="N137" s="54"/>
      <c r="O137" s="54"/>
      <c r="P137" s="54"/>
      <c r="Q137" s="54"/>
      <c r="R137" s="23"/>
    </row>
    <row r="138" spans="1:22" s="55" customFormat="1" ht="20.25" customHeight="1" x14ac:dyDescent="0.35">
      <c r="A138" s="54"/>
      <c r="B138" s="54"/>
      <c r="C138" s="54"/>
      <c r="D138" s="118" t="s">
        <v>1289</v>
      </c>
      <c r="E138" s="118"/>
      <c r="F138" s="118"/>
      <c r="G138" s="118"/>
      <c r="H138" s="118"/>
      <c r="I138" s="118"/>
      <c r="J138" s="118"/>
      <c r="K138" s="118"/>
      <c r="L138" s="118"/>
      <c r="M138" s="118"/>
      <c r="N138" s="118"/>
      <c r="O138" s="118"/>
      <c r="P138" s="118"/>
      <c r="Q138" s="54"/>
      <c r="R138" s="23"/>
    </row>
    <row r="139" spans="1:22" s="55" customFormat="1" ht="20.25" customHeight="1" x14ac:dyDescent="0.35">
      <c r="A139" s="54"/>
      <c r="B139" s="54"/>
      <c r="C139" s="54"/>
      <c r="D139" s="118"/>
      <c r="E139" s="118"/>
      <c r="F139" s="118"/>
      <c r="G139" s="118"/>
      <c r="H139" s="118"/>
      <c r="I139" s="118"/>
      <c r="J139" s="118"/>
      <c r="K139" s="118"/>
      <c r="L139" s="118"/>
      <c r="M139" s="118"/>
      <c r="N139" s="118"/>
      <c r="O139" s="118"/>
      <c r="P139" s="118"/>
      <c r="Q139" s="67"/>
      <c r="R139" s="23"/>
    </row>
    <row r="140" spans="1:22" s="55" customFormat="1" ht="20.25" customHeight="1" x14ac:dyDescent="0.35">
      <c r="A140" s="54"/>
      <c r="B140" s="54"/>
      <c r="C140" s="54"/>
      <c r="D140" s="118"/>
      <c r="E140" s="118"/>
      <c r="F140" s="118"/>
      <c r="G140" s="118"/>
      <c r="H140" s="118"/>
      <c r="I140" s="118"/>
      <c r="J140" s="118"/>
      <c r="K140" s="118"/>
      <c r="L140" s="118"/>
      <c r="M140" s="118"/>
      <c r="N140" s="118"/>
      <c r="O140" s="118"/>
      <c r="P140" s="118"/>
      <c r="Q140" s="67"/>
      <c r="R140" s="23"/>
    </row>
    <row r="141" spans="1:22" s="55" customFormat="1" ht="20.25" customHeight="1" x14ac:dyDescent="0.35">
      <c r="A141" s="54"/>
      <c r="B141" s="54"/>
      <c r="C141" s="54"/>
      <c r="D141" s="118"/>
      <c r="E141" s="118"/>
      <c r="F141" s="118"/>
      <c r="G141" s="118"/>
      <c r="H141" s="118"/>
      <c r="I141" s="118"/>
      <c r="J141" s="118"/>
      <c r="K141" s="118"/>
      <c r="L141" s="118"/>
      <c r="M141" s="118"/>
      <c r="N141" s="118"/>
      <c r="O141" s="118"/>
      <c r="P141" s="118"/>
      <c r="Q141" s="67"/>
      <c r="R141" s="23"/>
    </row>
    <row r="142" spans="1:22" s="55" customFormat="1" ht="20.25" customHeight="1" x14ac:dyDescent="0.35">
      <c r="A142" s="54"/>
      <c r="B142" s="54"/>
      <c r="C142" s="54"/>
      <c r="D142" s="118"/>
      <c r="E142" s="118"/>
      <c r="F142" s="118"/>
      <c r="G142" s="118"/>
      <c r="H142" s="118"/>
      <c r="I142" s="118"/>
      <c r="J142" s="118"/>
      <c r="K142" s="118"/>
      <c r="L142" s="118"/>
      <c r="M142" s="118"/>
      <c r="N142" s="118"/>
      <c r="O142" s="118"/>
      <c r="P142" s="118"/>
      <c r="Q142" s="67"/>
      <c r="R142" s="23"/>
    </row>
    <row r="143" spans="1:22" s="55" customFormat="1" ht="20.25" customHeight="1" x14ac:dyDescent="0.35">
      <c r="A143" s="54"/>
      <c r="B143" s="54"/>
      <c r="C143" s="54"/>
      <c r="D143" s="118"/>
      <c r="E143" s="118"/>
      <c r="F143" s="118"/>
      <c r="G143" s="118"/>
      <c r="H143" s="118"/>
      <c r="I143" s="118"/>
      <c r="J143" s="118"/>
      <c r="K143" s="118"/>
      <c r="L143" s="118"/>
      <c r="M143" s="118"/>
      <c r="N143" s="118"/>
      <c r="O143" s="118"/>
      <c r="P143" s="118"/>
      <c r="Q143" s="67"/>
      <c r="R143" s="23"/>
    </row>
    <row r="144" spans="1:22" ht="15" customHeight="1" x14ac:dyDescent="0.25">
      <c r="D144" s="118"/>
      <c r="E144" s="118"/>
      <c r="F144" s="118"/>
      <c r="G144" s="118"/>
      <c r="H144" s="118"/>
      <c r="I144" s="118"/>
      <c r="J144" s="118"/>
      <c r="K144" s="118"/>
      <c r="L144" s="118"/>
      <c r="M144" s="118"/>
      <c r="N144" s="118"/>
      <c r="O144" s="118"/>
      <c r="P144" s="118"/>
      <c r="Q144" s="67"/>
      <c r="R144" s="23"/>
    </row>
    <row r="145" spans="1:22" ht="15" customHeight="1" x14ac:dyDescent="0.25">
      <c r="D145" s="118"/>
      <c r="E145" s="118"/>
      <c r="F145" s="118"/>
      <c r="G145" s="118"/>
      <c r="H145" s="118"/>
      <c r="I145" s="118"/>
      <c r="J145" s="118"/>
      <c r="K145" s="118"/>
      <c r="L145" s="118"/>
      <c r="M145" s="118"/>
      <c r="N145" s="118"/>
      <c r="O145" s="118"/>
      <c r="P145" s="118"/>
      <c r="Q145" s="67"/>
      <c r="R145" s="23"/>
    </row>
    <row r="146" spans="1:22" ht="15" customHeight="1" x14ac:dyDescent="0.25">
      <c r="D146" s="118"/>
      <c r="E146" s="118"/>
      <c r="F146" s="118"/>
      <c r="G146" s="118"/>
      <c r="H146" s="118"/>
      <c r="I146" s="118"/>
      <c r="J146" s="118"/>
      <c r="K146" s="118"/>
      <c r="L146" s="118"/>
      <c r="M146" s="118"/>
      <c r="N146" s="118"/>
      <c r="O146" s="118"/>
      <c r="P146" s="118"/>
      <c r="Q146" s="67"/>
      <c r="R146" s="23"/>
    </row>
    <row r="147" spans="1:22" ht="15" customHeight="1" x14ac:dyDescent="0.25">
      <c r="C147" s="14"/>
      <c r="D147" s="118"/>
      <c r="E147" s="118"/>
      <c r="F147" s="118"/>
      <c r="G147" s="118"/>
      <c r="H147" s="118"/>
      <c r="I147" s="118"/>
      <c r="J147" s="118"/>
      <c r="K147" s="118"/>
      <c r="L147" s="118"/>
      <c r="M147" s="118"/>
      <c r="N147" s="118"/>
      <c r="O147" s="118"/>
      <c r="P147" s="118"/>
      <c r="Q147" s="67"/>
      <c r="R147" s="23"/>
    </row>
    <row r="148" spans="1:22" ht="15" customHeight="1" x14ac:dyDescent="0.25">
      <c r="C148" s="14"/>
      <c r="D148" s="118"/>
      <c r="E148" s="118"/>
      <c r="F148" s="118"/>
      <c r="G148" s="118"/>
      <c r="H148" s="118"/>
      <c r="I148" s="118"/>
      <c r="J148" s="118"/>
      <c r="K148" s="118"/>
      <c r="L148" s="118"/>
      <c r="M148" s="118"/>
      <c r="N148" s="118"/>
      <c r="O148" s="118"/>
      <c r="P148" s="118"/>
      <c r="Q148" s="67"/>
      <c r="R148" s="23"/>
    </row>
    <row r="149" spans="1:22" ht="15" customHeight="1" x14ac:dyDescent="0.25">
      <c r="C149" s="14"/>
      <c r="D149" s="118"/>
      <c r="E149" s="118"/>
      <c r="F149" s="118"/>
      <c r="G149" s="118"/>
      <c r="H149" s="118"/>
      <c r="I149" s="118"/>
      <c r="J149" s="118"/>
      <c r="K149" s="118"/>
      <c r="L149" s="118"/>
      <c r="M149" s="118"/>
      <c r="N149" s="118"/>
      <c r="O149" s="118"/>
      <c r="P149" s="118"/>
      <c r="Q149" s="67"/>
      <c r="R149" s="23"/>
    </row>
    <row r="150" spans="1:22" ht="15" customHeight="1" x14ac:dyDescent="0.25">
      <c r="C150" s="14"/>
      <c r="D150" s="118"/>
      <c r="E150" s="118"/>
      <c r="F150" s="118"/>
      <c r="G150" s="118"/>
      <c r="H150" s="118"/>
      <c r="I150" s="118"/>
      <c r="J150" s="118"/>
      <c r="K150" s="118"/>
      <c r="L150" s="118"/>
      <c r="M150" s="118"/>
      <c r="N150" s="118"/>
      <c r="O150" s="118"/>
      <c r="P150" s="118"/>
      <c r="Q150" s="67"/>
      <c r="R150" s="23"/>
    </row>
    <row r="151" spans="1:22" ht="15" customHeight="1" x14ac:dyDescent="0.25">
      <c r="C151" s="14"/>
      <c r="D151" s="118"/>
      <c r="E151" s="118"/>
      <c r="F151" s="118"/>
      <c r="G151" s="118"/>
      <c r="H151" s="118"/>
      <c r="I151" s="118"/>
      <c r="J151" s="118"/>
      <c r="K151" s="118"/>
      <c r="L151" s="118"/>
      <c r="M151" s="118"/>
      <c r="N151" s="118"/>
      <c r="O151" s="118"/>
      <c r="P151" s="118"/>
      <c r="Q151" s="67"/>
      <c r="R151" s="23"/>
    </row>
    <row r="152" spans="1:22" ht="18.75" x14ac:dyDescent="0.25">
      <c r="C152" s="14"/>
      <c r="D152" s="118"/>
      <c r="E152" s="118"/>
      <c r="F152" s="118"/>
      <c r="G152" s="118"/>
      <c r="H152" s="118"/>
      <c r="I152" s="118"/>
      <c r="J152" s="118"/>
      <c r="K152" s="118"/>
      <c r="L152" s="118"/>
      <c r="M152" s="118"/>
      <c r="N152" s="118"/>
      <c r="O152" s="118"/>
      <c r="P152" s="118"/>
      <c r="Q152" s="67"/>
      <c r="R152" s="23"/>
    </row>
    <row r="153" spans="1:22" ht="18.75" x14ac:dyDescent="0.25">
      <c r="C153" s="14"/>
      <c r="D153" s="118"/>
      <c r="E153" s="118"/>
      <c r="F153" s="118"/>
      <c r="G153" s="118"/>
      <c r="H153" s="118"/>
      <c r="I153" s="118"/>
      <c r="J153" s="118"/>
      <c r="K153" s="118"/>
      <c r="L153" s="118"/>
      <c r="M153" s="118"/>
      <c r="N153" s="118"/>
      <c r="O153" s="118"/>
      <c r="P153" s="118"/>
      <c r="Q153" s="67"/>
      <c r="R153" s="23"/>
    </row>
    <row r="154" spans="1:22" ht="18.75" x14ac:dyDescent="0.25">
      <c r="C154" s="14"/>
      <c r="D154" s="118"/>
      <c r="E154" s="118"/>
      <c r="F154" s="118"/>
      <c r="G154" s="118"/>
      <c r="H154" s="118"/>
      <c r="I154" s="118"/>
      <c r="J154" s="118"/>
      <c r="K154" s="118"/>
      <c r="L154" s="118"/>
      <c r="M154" s="118"/>
      <c r="N154" s="118"/>
      <c r="O154" s="118"/>
      <c r="P154" s="118"/>
      <c r="Q154" s="14"/>
      <c r="R154" s="23"/>
    </row>
    <row r="155" spans="1:22" ht="18.75" x14ac:dyDescent="0.25">
      <c r="C155" s="14"/>
      <c r="D155" s="119" t="s">
        <v>1187</v>
      </c>
      <c r="E155" s="119"/>
      <c r="F155" s="119"/>
      <c r="G155" s="119"/>
      <c r="H155" s="119"/>
      <c r="I155" s="119"/>
      <c r="J155" s="119"/>
      <c r="K155" s="119"/>
      <c r="L155" s="119"/>
      <c r="M155" s="119"/>
      <c r="N155" s="119"/>
      <c r="O155" s="119"/>
      <c r="P155" s="119"/>
      <c r="Q155" s="14"/>
      <c r="R155" s="23"/>
    </row>
    <row r="156" spans="1:22" ht="18.75" x14ac:dyDescent="0.25">
      <c r="C156" s="14"/>
      <c r="Q156" s="14"/>
      <c r="R156" s="23"/>
    </row>
    <row r="157" spans="1:22" ht="18.75" x14ac:dyDescent="0.25">
      <c r="C157" s="14"/>
      <c r="D157" s="14"/>
      <c r="E157" s="14"/>
      <c r="F157" s="14"/>
      <c r="G157" s="14"/>
      <c r="H157" s="108">
        <v>2</v>
      </c>
      <c r="I157" s="108"/>
      <c r="J157" s="68"/>
      <c r="K157" s="68"/>
      <c r="L157" s="14"/>
      <c r="M157" s="14"/>
      <c r="N157" s="14"/>
      <c r="O157" s="14"/>
      <c r="P157" s="68"/>
      <c r="Q157" s="68"/>
      <c r="R157" s="23"/>
    </row>
    <row r="158" spans="1:22" ht="21" x14ac:dyDescent="0.35">
      <c r="C158" s="14"/>
      <c r="D158" s="54"/>
      <c r="E158" s="54"/>
      <c r="F158" s="54"/>
      <c r="G158" s="54"/>
      <c r="H158" s="54"/>
      <c r="K158" s="14"/>
      <c r="L158" s="54"/>
      <c r="M158" s="54"/>
      <c r="N158" s="54"/>
      <c r="O158" s="54"/>
      <c r="P158" s="14"/>
      <c r="Q158" s="14"/>
    </row>
    <row r="159" spans="1:22" s="55" customFormat="1" ht="20.25" customHeight="1" x14ac:dyDescent="0.35">
      <c r="A159" s="54"/>
      <c r="I159" s="54"/>
      <c r="J159" s="54"/>
      <c r="K159" s="54"/>
      <c r="P159" s="54"/>
      <c r="Q159" s="54"/>
      <c r="R159" s="54"/>
      <c r="S159" s="54"/>
      <c r="T159" s="54"/>
      <c r="U159" s="54"/>
      <c r="V159" s="54"/>
    </row>
    <row r="160" spans="1:22" s="55" customFormat="1" ht="20.25" customHeight="1" x14ac:dyDescent="0.35">
      <c r="A160" s="54"/>
      <c r="R160" s="54"/>
      <c r="S160" s="54"/>
      <c r="T160" s="54"/>
      <c r="U160" s="54"/>
      <c r="V160" s="54"/>
    </row>
    <row r="161" spans="1:22" s="55" customFormat="1" ht="20.25" customHeight="1" x14ac:dyDescent="0.35">
      <c r="A161" s="54"/>
      <c r="R161" s="54"/>
      <c r="S161" s="54"/>
      <c r="T161" s="54"/>
      <c r="U161" s="54"/>
      <c r="V161" s="54"/>
    </row>
    <row r="162" spans="1:22" s="55" customFormat="1" ht="20.25" customHeight="1" x14ac:dyDescent="0.35">
      <c r="A162" s="54"/>
      <c r="R162" s="54"/>
      <c r="S162" s="54"/>
      <c r="T162" s="54"/>
      <c r="U162" s="54"/>
      <c r="V162" s="54"/>
    </row>
    <row r="163" spans="1:22" s="55" customFormat="1" ht="20.25" customHeight="1" x14ac:dyDescent="0.35">
      <c r="A163" s="54"/>
      <c r="R163" s="54"/>
      <c r="S163" s="54"/>
      <c r="T163" s="54"/>
      <c r="U163" s="54"/>
      <c r="V163" s="54"/>
    </row>
    <row r="164" spans="1:22" s="55" customFormat="1" ht="20.25" customHeight="1" x14ac:dyDescent="0.35">
      <c r="A164" s="54"/>
      <c r="R164" s="54"/>
      <c r="S164" s="54"/>
    </row>
    <row r="165" spans="1:22" s="55" customFormat="1" ht="20.25" customHeight="1" x14ac:dyDescent="0.35">
      <c r="A165" s="54"/>
      <c r="R165" s="54"/>
      <c r="S165" s="54"/>
    </row>
    <row r="166" spans="1:22" s="55" customFormat="1" ht="20.25" customHeight="1" x14ac:dyDescent="0.35">
      <c r="A166" s="54"/>
      <c r="R166" s="54"/>
      <c r="S166" s="54"/>
    </row>
    <row r="167" spans="1:22" s="55" customFormat="1" ht="20.25" customHeight="1" x14ac:dyDescent="0.35">
      <c r="A167" s="54"/>
      <c r="D167" s="54"/>
      <c r="E167" s="54"/>
      <c r="F167" s="54"/>
      <c r="G167" s="54"/>
      <c r="H167" s="54"/>
      <c r="L167" s="54"/>
      <c r="M167" s="54"/>
      <c r="N167" s="54"/>
      <c r="O167" s="54"/>
      <c r="R167" s="54"/>
      <c r="S167" s="54"/>
    </row>
    <row r="168" spans="1:22" s="55" customFormat="1" ht="20.25" customHeight="1" x14ac:dyDescent="0.35">
      <c r="A168" s="54"/>
      <c r="C168" s="54"/>
      <c r="D168" s="54"/>
      <c r="E168" s="54"/>
      <c r="F168" s="54"/>
      <c r="G168" s="54"/>
      <c r="H168" s="54"/>
      <c r="I168" s="54"/>
      <c r="J168" s="54"/>
      <c r="K168" s="54"/>
      <c r="L168" s="54"/>
      <c r="M168" s="54"/>
      <c r="N168" s="54"/>
      <c r="O168" s="54"/>
      <c r="P168" s="54"/>
      <c r="Q168" s="54"/>
      <c r="R168" s="54"/>
      <c r="S168" s="54"/>
    </row>
    <row r="169" spans="1:22" s="55" customFormat="1" ht="20.25" customHeight="1" x14ac:dyDescent="0.35">
      <c r="A169" s="54"/>
      <c r="C169" s="54"/>
      <c r="D169" s="54"/>
      <c r="E169" s="54"/>
      <c r="F169" s="54"/>
      <c r="G169" s="54"/>
      <c r="H169" s="54"/>
      <c r="I169" s="54"/>
      <c r="J169" s="54"/>
      <c r="K169" s="54"/>
      <c r="L169" s="54"/>
      <c r="M169" s="54"/>
      <c r="N169" s="54"/>
      <c r="O169" s="54"/>
      <c r="P169" s="54"/>
      <c r="Q169" s="54"/>
      <c r="R169" s="54"/>
      <c r="S169" s="54"/>
    </row>
    <row r="170" spans="1:22" s="55" customFormat="1" ht="20.25" customHeight="1" x14ac:dyDescent="0.35">
      <c r="A170" s="54"/>
      <c r="C170" s="54"/>
      <c r="D170" s="54"/>
      <c r="E170" s="54"/>
      <c r="F170" s="54"/>
      <c r="G170" s="54"/>
      <c r="H170" s="54"/>
      <c r="I170" s="54"/>
      <c r="J170" s="54"/>
      <c r="K170" s="54"/>
      <c r="L170" s="54"/>
      <c r="M170" s="54"/>
      <c r="N170" s="54"/>
      <c r="O170" s="54"/>
      <c r="P170" s="54"/>
      <c r="Q170" s="54"/>
      <c r="R170" s="54"/>
      <c r="S170" s="54"/>
    </row>
    <row r="171" spans="1:22" s="55" customFormat="1" ht="20.25" customHeight="1" x14ac:dyDescent="0.35">
      <c r="A171" s="54"/>
      <c r="C171" s="54"/>
      <c r="I171" s="54"/>
      <c r="J171" s="54"/>
      <c r="K171" s="54"/>
      <c r="P171" s="54"/>
      <c r="Q171" s="54"/>
      <c r="R171" s="54"/>
      <c r="S171" s="54"/>
    </row>
    <row r="172" spans="1:22" s="55" customFormat="1" ht="20.25" customHeight="1" x14ac:dyDescent="0.35">
      <c r="A172" s="54"/>
      <c r="S172" s="54"/>
    </row>
    <row r="173" spans="1:22" s="55" customFormat="1" ht="20.25" customHeight="1" x14ac:dyDescent="0.35">
      <c r="A173" s="54"/>
      <c r="B173" s="54"/>
      <c r="S173" s="54"/>
      <c r="T173" s="54"/>
      <c r="U173" s="54"/>
      <c r="V173" s="54"/>
    </row>
    <row r="174" spans="1:22" s="55" customFormat="1" ht="20.25" customHeight="1" x14ac:dyDescent="0.35">
      <c r="A174" s="54"/>
      <c r="B174" s="54"/>
      <c r="S174" s="54"/>
      <c r="T174" s="54"/>
      <c r="U174" s="54"/>
      <c r="V174" s="54"/>
    </row>
    <row r="175" spans="1:22" s="55" customFormat="1" ht="20.25" customHeight="1" x14ac:dyDescent="0.35">
      <c r="A175" s="54"/>
      <c r="B175" s="54"/>
      <c r="S175" s="54"/>
      <c r="T175" s="54"/>
      <c r="U175" s="54"/>
      <c r="V175" s="54"/>
    </row>
    <row r="176" spans="1:22" s="55" customFormat="1" ht="20.25" customHeight="1" x14ac:dyDescent="0.35">
      <c r="A176" s="54"/>
      <c r="B176" s="54"/>
      <c r="S176" s="54"/>
      <c r="T176" s="54"/>
      <c r="U176" s="54"/>
      <c r="V176" s="54"/>
    </row>
    <row r="177" spans="1:22" s="55" customFormat="1" ht="20.25" customHeight="1" x14ac:dyDescent="0.35">
      <c r="A177" s="54"/>
      <c r="B177" s="54"/>
      <c r="S177" s="54"/>
      <c r="T177" s="54"/>
      <c r="U177" s="54"/>
      <c r="V177" s="54"/>
    </row>
    <row r="178" spans="1:22" s="55" customFormat="1" ht="20.25" customHeight="1" x14ac:dyDescent="0.35">
      <c r="A178" s="54"/>
      <c r="B178" s="54"/>
      <c r="S178" s="54"/>
      <c r="T178" s="54"/>
      <c r="U178" s="54"/>
      <c r="V178" s="54"/>
    </row>
    <row r="179" spans="1:22" s="55" customFormat="1" ht="20.25" customHeight="1" x14ac:dyDescent="0.35">
      <c r="A179" s="54"/>
      <c r="B179" s="54"/>
      <c r="S179" s="54"/>
      <c r="T179" s="54"/>
      <c r="U179" s="54"/>
      <c r="V179" s="54"/>
    </row>
    <row r="180" spans="1:22" s="55" customFormat="1" ht="15" customHeight="1" x14ac:dyDescent="0.35">
      <c r="A180" s="54"/>
      <c r="B180" s="54"/>
      <c r="S180" s="54"/>
      <c r="T180" s="54"/>
      <c r="U180" s="54"/>
      <c r="V180" s="54"/>
    </row>
    <row r="181" spans="1:22" s="55" customFormat="1" ht="20.25" customHeight="1" x14ac:dyDescent="0.35">
      <c r="A181" s="54"/>
      <c r="B181" s="54"/>
      <c r="D181" s="54"/>
      <c r="E181" s="54"/>
      <c r="F181" s="54"/>
      <c r="G181" s="54"/>
      <c r="H181" s="54"/>
      <c r="L181" s="54"/>
      <c r="M181" s="54"/>
      <c r="N181" s="54"/>
      <c r="O181" s="54"/>
      <c r="S181" s="54"/>
      <c r="T181" s="54"/>
      <c r="U181" s="54"/>
      <c r="V181" s="54"/>
    </row>
    <row r="182" spans="1:22" s="55" customFormat="1" ht="20.25" customHeight="1" x14ac:dyDescent="0.35">
      <c r="A182" s="54"/>
      <c r="C182" s="54"/>
      <c r="D182" s="54"/>
      <c r="E182" s="54"/>
      <c r="F182" s="54"/>
      <c r="G182" s="54"/>
      <c r="H182" s="54"/>
      <c r="I182" s="54"/>
      <c r="J182" s="54"/>
      <c r="K182" s="54"/>
      <c r="L182" s="54"/>
      <c r="M182" s="54"/>
      <c r="N182" s="54"/>
      <c r="O182" s="54"/>
      <c r="P182" s="54"/>
      <c r="Q182" s="54"/>
      <c r="R182" s="54"/>
      <c r="S182" s="54"/>
    </row>
    <row r="183" spans="1:22" s="55" customFormat="1" ht="20.25" customHeight="1" x14ac:dyDescent="0.35">
      <c r="A183" s="54"/>
      <c r="B183" s="54"/>
      <c r="C183" s="54"/>
      <c r="D183" s="60"/>
      <c r="E183" s="60"/>
      <c r="F183" s="60"/>
      <c r="G183" s="60"/>
      <c r="H183" s="60"/>
      <c r="I183" s="54"/>
      <c r="J183" s="54"/>
      <c r="K183" s="54"/>
      <c r="L183" s="60"/>
      <c r="M183" s="60"/>
      <c r="N183" s="60"/>
      <c r="O183" s="60"/>
      <c r="P183" s="54"/>
      <c r="Q183" s="54"/>
      <c r="R183" s="54"/>
      <c r="S183" s="54"/>
      <c r="T183" s="54"/>
      <c r="U183" s="54"/>
      <c r="V183" s="54"/>
    </row>
    <row r="184" spans="1:22" s="55" customFormat="1" ht="20.25" customHeight="1" x14ac:dyDescent="0.35">
      <c r="A184" s="54"/>
      <c r="B184" s="54"/>
      <c r="C184" s="60"/>
      <c r="D184" s="60"/>
      <c r="E184" s="60"/>
      <c r="F184" s="60"/>
      <c r="G184" s="60"/>
      <c r="H184" s="60"/>
      <c r="I184" s="60"/>
      <c r="J184" s="60"/>
      <c r="K184" s="60"/>
      <c r="L184" s="60"/>
      <c r="M184" s="60"/>
      <c r="N184" s="60"/>
      <c r="O184" s="60"/>
      <c r="P184" s="60"/>
      <c r="Q184" s="60"/>
      <c r="R184" s="60"/>
      <c r="S184" s="54"/>
      <c r="T184" s="54"/>
      <c r="U184" s="54"/>
      <c r="V184" s="54"/>
    </row>
    <row r="185" spans="1:22" s="55" customFormat="1" ht="20.25" customHeight="1" x14ac:dyDescent="0.35">
      <c r="A185" s="54"/>
      <c r="B185" s="54"/>
      <c r="C185" s="60"/>
      <c r="D185" s="60"/>
      <c r="E185" s="60"/>
      <c r="F185" s="60"/>
      <c r="G185" s="60"/>
      <c r="H185" s="60"/>
      <c r="I185" s="60"/>
      <c r="J185" s="60"/>
      <c r="K185" s="60"/>
      <c r="L185" s="60"/>
      <c r="M185" s="60"/>
      <c r="N185" s="60"/>
      <c r="O185" s="60"/>
      <c r="P185" s="60"/>
      <c r="Q185" s="60"/>
      <c r="R185" s="60"/>
      <c r="S185" s="54"/>
      <c r="T185" s="54"/>
      <c r="U185" s="54"/>
      <c r="V185" s="54"/>
    </row>
    <row r="186" spans="1:22" s="55" customFormat="1" ht="60.75" customHeight="1" x14ac:dyDescent="0.35">
      <c r="A186" s="54"/>
      <c r="B186" s="54"/>
      <c r="C186" s="60"/>
      <c r="D186"/>
      <c r="E186"/>
      <c r="F186"/>
      <c r="G186"/>
      <c r="H186"/>
      <c r="I186" s="116"/>
      <c r="J186" s="116"/>
      <c r="K186" s="60"/>
      <c r="L186"/>
      <c r="M186"/>
      <c r="N186"/>
      <c r="O186"/>
      <c r="P186" s="60"/>
      <c r="Q186" s="60"/>
      <c r="R186" s="60"/>
      <c r="S186" s="54"/>
      <c r="T186" s="54"/>
      <c r="U186" s="54"/>
      <c r="V186" s="54"/>
    </row>
  </sheetData>
  <mergeCells count="59">
    <mergeCell ref="H83:I83"/>
    <mergeCell ref="H157:I157"/>
    <mergeCell ref="D45:E45"/>
    <mergeCell ref="D46:E46"/>
    <mergeCell ref="D47:E47"/>
    <mergeCell ref="D56:E56"/>
    <mergeCell ref="E104:G107"/>
    <mergeCell ref="D101:F101"/>
    <mergeCell ref="D49:E49"/>
    <mergeCell ref="E130:G132"/>
    <mergeCell ref="I186:J186"/>
    <mergeCell ref="E120:G122"/>
    <mergeCell ref="D100:F100"/>
    <mergeCell ref="D57:E57"/>
    <mergeCell ref="D138:P154"/>
    <mergeCell ref="L102:N102"/>
    <mergeCell ref="L97:Q97"/>
    <mergeCell ref="D99:F99"/>
    <mergeCell ref="L100:N100"/>
    <mergeCell ref="O100:Q100"/>
    <mergeCell ref="L101:N101"/>
    <mergeCell ref="O101:Q101"/>
    <mergeCell ref="D155:P155"/>
    <mergeCell ref="D79:P79"/>
    <mergeCell ref="D82:P82"/>
    <mergeCell ref="L96:Q96"/>
    <mergeCell ref="D17:E17"/>
    <mergeCell ref="D27:E27"/>
    <mergeCell ref="D18:E18"/>
    <mergeCell ref="D20:E20"/>
    <mergeCell ref="D21:E21"/>
    <mergeCell ref="D23:E23"/>
    <mergeCell ref="D24:E24"/>
    <mergeCell ref="K104:N107"/>
    <mergeCell ref="O102:Q102"/>
    <mergeCell ref="K130:N132"/>
    <mergeCell ref="K109:N112"/>
    <mergeCell ref="E109:G112"/>
    <mergeCell ref="E114:G117"/>
    <mergeCell ref="K114:N117"/>
    <mergeCell ref="K120:N122"/>
    <mergeCell ref="E125:G127"/>
    <mergeCell ref="K125:N127"/>
    <mergeCell ref="D2:J4"/>
    <mergeCell ref="D8:Q10"/>
    <mergeCell ref="L95:Q95"/>
    <mergeCell ref="D42:E42"/>
    <mergeCell ref="D43:E43"/>
    <mergeCell ref="D44:E44"/>
    <mergeCell ref="D50:E50"/>
    <mergeCell ref="D51:E51"/>
    <mergeCell ref="D53:E53"/>
    <mergeCell ref="D54:E54"/>
    <mergeCell ref="D55:E55"/>
    <mergeCell ref="D25:E25"/>
    <mergeCell ref="D48:E48"/>
    <mergeCell ref="D13:E13"/>
    <mergeCell ref="D15:E15"/>
    <mergeCell ref="D16:E16"/>
  </mergeCells>
  <conditionalFormatting sqref="E30:E40">
    <cfRule type="dataBar" priority="10">
      <dataBar>
        <cfvo type="min"/>
        <cfvo type="max"/>
        <color rgb="FFFFB628"/>
      </dataBar>
      <extLst>
        <ext xmlns:x14="http://schemas.microsoft.com/office/spreadsheetml/2009/9/main" uri="{B025F937-C7B1-47D3-B67F-A62EFF666E3E}">
          <x14:id>{98E17D46-F5BC-4F2E-AC40-58CA4E3D2F2E}</x14:id>
        </ext>
      </extLst>
    </cfRule>
  </conditionalFormatting>
  <conditionalFormatting sqref="E41">
    <cfRule type="dataBar" priority="4">
      <dataBar>
        <cfvo type="min"/>
        <cfvo type="max"/>
        <color rgb="FFFFB628"/>
      </dataBar>
      <extLst>
        <ext xmlns:x14="http://schemas.microsoft.com/office/spreadsheetml/2009/9/main" uri="{B025F937-C7B1-47D3-B67F-A62EFF666E3E}">
          <x14:id>{40DAFAD7-AA29-49DD-A9B1-68EB374BD6B1}</x14:id>
        </ext>
      </extLst>
    </cfRule>
  </conditionalFormatting>
  <conditionalFormatting sqref="F30:F40">
    <cfRule type="dataBar" priority="9">
      <dataBar>
        <cfvo type="min"/>
        <cfvo type="max"/>
        <color rgb="FF63C384"/>
      </dataBar>
      <extLst>
        <ext xmlns:x14="http://schemas.microsoft.com/office/spreadsheetml/2009/9/main" uri="{B025F937-C7B1-47D3-B67F-A62EFF666E3E}">
          <x14:id>{9A7B6149-DA45-4F8B-B5AD-37432D2F1B87}</x14:id>
        </ext>
      </extLst>
    </cfRule>
  </conditionalFormatting>
  <conditionalFormatting sqref="F41">
    <cfRule type="dataBar" priority="3">
      <dataBar>
        <cfvo type="min"/>
        <cfvo type="max"/>
        <color rgb="FF63C384"/>
      </dataBar>
      <extLst>
        <ext xmlns:x14="http://schemas.microsoft.com/office/spreadsheetml/2009/9/main" uri="{B025F937-C7B1-47D3-B67F-A62EFF666E3E}">
          <x14:id>{EDDBBE1C-2862-456C-A64A-13FA43ACFF3B}</x14:id>
        </ext>
      </extLst>
    </cfRule>
  </conditionalFormatting>
  <conditionalFormatting sqref="G30:G40">
    <cfRule type="dataBar" priority="8">
      <dataBar>
        <cfvo type="min"/>
        <cfvo type="max"/>
        <color rgb="FF63C384"/>
      </dataBar>
      <extLst>
        <ext xmlns:x14="http://schemas.microsoft.com/office/spreadsheetml/2009/9/main" uri="{B025F937-C7B1-47D3-B67F-A62EFF666E3E}">
          <x14:id>{8F7661BE-D674-4214-B45A-BD8245B3E3C6}</x14:id>
        </ext>
      </extLst>
    </cfRule>
  </conditionalFormatting>
  <conditionalFormatting sqref="G41">
    <cfRule type="dataBar" priority="2">
      <dataBar>
        <cfvo type="min"/>
        <cfvo type="max"/>
        <color rgb="FF63C384"/>
      </dataBar>
      <extLst>
        <ext xmlns:x14="http://schemas.microsoft.com/office/spreadsheetml/2009/9/main" uri="{B025F937-C7B1-47D3-B67F-A62EFF666E3E}">
          <x14:id>{CD4AB227-AEA0-45E0-B751-B3EE4D476712}</x14:id>
        </ext>
      </extLst>
    </cfRule>
  </conditionalFormatting>
  <conditionalFormatting sqref="H30:H40">
    <cfRule type="dataBar" priority="7">
      <dataBar>
        <cfvo type="min"/>
        <cfvo type="max"/>
        <color rgb="FF63C384"/>
      </dataBar>
      <extLst>
        <ext xmlns:x14="http://schemas.microsoft.com/office/spreadsheetml/2009/9/main" uri="{B025F937-C7B1-47D3-B67F-A62EFF666E3E}">
          <x14:id>{836A6508-1A29-4075-AF95-C5D355643329}</x14:id>
        </ext>
      </extLst>
    </cfRule>
  </conditionalFormatting>
  <conditionalFormatting sqref="H41">
    <cfRule type="dataBar" priority="1">
      <dataBar>
        <cfvo type="min"/>
        <cfvo type="max"/>
        <color rgb="FF63C384"/>
      </dataBar>
      <extLst>
        <ext xmlns:x14="http://schemas.microsoft.com/office/spreadsheetml/2009/9/main" uri="{B025F937-C7B1-47D3-B67F-A62EFF666E3E}">
          <x14:id>{003B135A-C5C7-4C55-85FF-1827EAC341C6}</x14:id>
        </ext>
      </extLst>
    </cfRule>
  </conditionalFormatting>
  <conditionalFormatting sqref="I16">
    <cfRule type="iconSet" priority="12">
      <iconSet iconSet="3Arrows" showValue="0">
        <cfvo type="percent" val="0"/>
        <cfvo type="num" val="0"/>
        <cfvo type="num" val="0"/>
      </iconSet>
    </cfRule>
  </conditionalFormatting>
  <pageMargins left="0.39370078740157483" right="0.19685039370078741" top="0.35433070866141736" bottom="0.35433070866141736" header="0.31496062992125984" footer="0.31496062992125984"/>
  <pageSetup paperSize="9" scale="52" orientation="portrait" r:id="rId1"/>
  <rowBreaks count="1" manualBreakCount="1">
    <brk id="83" max="16383" man="1"/>
  </rowBreaks>
  <drawing r:id="rId2"/>
  <extLst>
    <ext xmlns:x14="http://schemas.microsoft.com/office/spreadsheetml/2009/9/main" uri="{78C0D931-6437-407d-A8EE-F0AAD7539E65}">
      <x14:conditionalFormattings>
        <x14:conditionalFormatting xmlns:xm="http://schemas.microsoft.com/office/excel/2006/main">
          <x14:cfRule type="dataBar" id="{98E17D46-F5BC-4F2E-AC40-58CA4E3D2F2E}">
            <x14:dataBar minLength="0" maxLength="100" border="1" negativeBarBorderColorSameAsPositive="0">
              <x14:cfvo type="autoMin"/>
              <x14:cfvo type="autoMax"/>
              <x14:borderColor rgb="FFFFB628"/>
              <x14:negativeFillColor rgb="FFFF0000"/>
              <x14:negativeBorderColor rgb="FFFF0000"/>
              <x14:axisColor rgb="FF000000"/>
            </x14:dataBar>
          </x14:cfRule>
          <xm:sqref>E30:E40</xm:sqref>
        </x14:conditionalFormatting>
        <x14:conditionalFormatting xmlns:xm="http://schemas.microsoft.com/office/excel/2006/main">
          <x14:cfRule type="dataBar" id="{40DAFAD7-AA29-49DD-A9B1-68EB374BD6B1}">
            <x14:dataBar minLength="0" maxLength="100" border="1" negativeBarBorderColorSameAsPositive="0">
              <x14:cfvo type="autoMin"/>
              <x14:cfvo type="autoMax"/>
              <x14:borderColor rgb="FFFFB628"/>
              <x14:negativeFillColor rgb="FFFF0000"/>
              <x14:negativeBorderColor rgb="FFFF0000"/>
              <x14:axisColor rgb="FF000000"/>
            </x14:dataBar>
          </x14:cfRule>
          <xm:sqref>E41</xm:sqref>
        </x14:conditionalFormatting>
        <x14:conditionalFormatting xmlns:xm="http://schemas.microsoft.com/office/excel/2006/main">
          <x14:cfRule type="dataBar" id="{9A7B6149-DA45-4F8B-B5AD-37432D2F1B87}">
            <x14:dataBar minLength="0" maxLength="100" border="1" negativeBarBorderColorSameAsPositive="0">
              <x14:cfvo type="autoMin"/>
              <x14:cfvo type="autoMax"/>
              <x14:borderColor rgb="FF63C384"/>
              <x14:negativeFillColor rgb="FFFF0000"/>
              <x14:negativeBorderColor rgb="FFFF0000"/>
              <x14:axisColor rgb="FF000000"/>
            </x14:dataBar>
          </x14:cfRule>
          <xm:sqref>F30:F40</xm:sqref>
        </x14:conditionalFormatting>
        <x14:conditionalFormatting xmlns:xm="http://schemas.microsoft.com/office/excel/2006/main">
          <x14:cfRule type="dataBar" id="{EDDBBE1C-2862-456C-A64A-13FA43ACFF3B}">
            <x14:dataBar minLength="0" maxLength="100" border="1" negativeBarBorderColorSameAsPositive="0">
              <x14:cfvo type="autoMin"/>
              <x14:cfvo type="autoMax"/>
              <x14:borderColor rgb="FF63C384"/>
              <x14:negativeFillColor rgb="FFFF0000"/>
              <x14:negativeBorderColor rgb="FFFF0000"/>
              <x14:axisColor rgb="FF000000"/>
            </x14:dataBar>
          </x14:cfRule>
          <xm:sqref>F41</xm:sqref>
        </x14:conditionalFormatting>
        <x14:conditionalFormatting xmlns:xm="http://schemas.microsoft.com/office/excel/2006/main">
          <x14:cfRule type="iconSet" priority="6" id="{FE8C562D-C6BD-40C1-9620-A6EE496BF99D}">
            <x14:iconSet iconSet="3Triangles">
              <x14:cfvo type="percent">
                <xm:f>0</xm:f>
              </x14:cfvo>
              <x14:cfvo type="num">
                <xm:f>0</xm:f>
              </x14:cfvo>
              <x14:cfvo type="num">
                <xm:f>0</xm:f>
              </x14:cfvo>
            </x14:iconSet>
          </x14:cfRule>
          <xm:sqref>G15:G27</xm:sqref>
        </x14:conditionalFormatting>
        <x14:conditionalFormatting xmlns:xm="http://schemas.microsoft.com/office/excel/2006/main">
          <x14:cfRule type="dataBar" id="{8F7661BE-D674-4214-B45A-BD8245B3E3C6}">
            <x14:dataBar minLength="0" maxLength="100" border="1" negativeBarBorderColorSameAsPositive="0">
              <x14:cfvo type="autoMin"/>
              <x14:cfvo type="autoMax"/>
              <x14:borderColor rgb="FF63C384"/>
              <x14:negativeFillColor rgb="FFFF0000"/>
              <x14:negativeBorderColor rgb="FFFF0000"/>
              <x14:axisColor rgb="FF000000"/>
            </x14:dataBar>
          </x14:cfRule>
          <xm:sqref>G30:G40</xm:sqref>
        </x14:conditionalFormatting>
        <x14:conditionalFormatting xmlns:xm="http://schemas.microsoft.com/office/excel/2006/main">
          <x14:cfRule type="dataBar" id="{CD4AB227-AEA0-45E0-B751-B3EE4D476712}">
            <x14:dataBar minLength="0" maxLength="100" border="1" negativeBarBorderColorSameAsPositive="0">
              <x14:cfvo type="autoMin"/>
              <x14:cfvo type="autoMax"/>
              <x14:borderColor rgb="FF63C384"/>
              <x14:negativeFillColor rgb="FFFF0000"/>
              <x14:negativeBorderColor rgb="FFFF0000"/>
              <x14:axisColor rgb="FF000000"/>
            </x14:dataBar>
          </x14:cfRule>
          <xm:sqref>G41</xm:sqref>
        </x14:conditionalFormatting>
        <x14:conditionalFormatting xmlns:xm="http://schemas.microsoft.com/office/excel/2006/main">
          <x14:cfRule type="iconSet" priority="5" id="{D5F2FC52-60FF-4FB1-BD71-57043EEEC721}">
            <x14:iconSet iconSet="3Triangles">
              <x14:cfvo type="percent">
                <xm:f>0</xm:f>
              </x14:cfvo>
              <x14:cfvo type="num">
                <xm:f>0</xm:f>
              </x14:cfvo>
              <x14:cfvo type="num">
                <xm:f>0</xm:f>
              </x14:cfvo>
            </x14:iconSet>
          </x14:cfRule>
          <xm:sqref>H15:H27</xm:sqref>
        </x14:conditionalFormatting>
        <x14:conditionalFormatting xmlns:xm="http://schemas.microsoft.com/office/excel/2006/main">
          <x14:cfRule type="dataBar" id="{836A6508-1A29-4075-AF95-C5D355643329}">
            <x14:dataBar minLength="0" maxLength="100" border="1" negativeBarBorderColorSameAsPositive="0">
              <x14:cfvo type="autoMin"/>
              <x14:cfvo type="autoMax"/>
              <x14:borderColor rgb="FF63C384"/>
              <x14:negativeFillColor rgb="FFFF0000"/>
              <x14:negativeBorderColor rgb="FFFF0000"/>
              <x14:axisColor rgb="FF000000"/>
            </x14:dataBar>
          </x14:cfRule>
          <xm:sqref>H30:H40</xm:sqref>
        </x14:conditionalFormatting>
        <x14:conditionalFormatting xmlns:xm="http://schemas.microsoft.com/office/excel/2006/main">
          <x14:cfRule type="dataBar" id="{003B135A-C5C7-4C55-85FF-1827EAC341C6}">
            <x14:dataBar minLength="0" maxLength="100" border="1" negativeBarBorderColorSameAsPositive="0">
              <x14:cfvo type="autoMin"/>
              <x14:cfvo type="autoMax"/>
              <x14:borderColor rgb="FF63C384"/>
              <x14:negativeFillColor rgb="FFFF0000"/>
              <x14:negativeBorderColor rgb="FFFF0000"/>
              <x14:axisColor rgb="FF000000"/>
            </x14:dataBar>
          </x14:cfRule>
          <xm:sqref>H41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workbookViewId="0">
      <selection sqref="A1:XFD1048576"/>
    </sheetView>
  </sheetViews>
  <sheetFormatPr defaultRowHeight="15" x14ac:dyDescent="0.25"/>
  <cols>
    <col min="1" max="1" width="21.85546875" customWidth="1"/>
    <col min="3" max="3" width="11" bestFit="1" customWidth="1"/>
    <col min="4" max="4" width="22.42578125" bestFit="1" customWidth="1"/>
  </cols>
  <sheetData>
    <row r="1" spans="1:13" x14ac:dyDescent="0.25">
      <c r="A1" t="s">
        <v>1200</v>
      </c>
    </row>
    <row r="2" spans="1:13" x14ac:dyDescent="0.25">
      <c r="B2" s="61" t="s">
        <v>1178</v>
      </c>
      <c r="C2" s="61" t="s">
        <v>1179</v>
      </c>
      <c r="D2" s="61" t="s">
        <v>1180</v>
      </c>
      <c r="E2" s="61" t="s">
        <v>1182</v>
      </c>
      <c r="F2" s="61" t="s">
        <v>1181</v>
      </c>
      <c r="G2" s="61" t="s">
        <v>1251</v>
      </c>
      <c r="H2" s="61" t="s">
        <v>1250</v>
      </c>
      <c r="I2" s="61" t="s">
        <v>1246</v>
      </c>
      <c r="J2" s="61" t="s">
        <v>1247</v>
      </c>
      <c r="K2" s="61" t="s">
        <v>1248</v>
      </c>
    </row>
    <row r="3" spans="1:13" x14ac:dyDescent="0.25">
      <c r="A3" s="11">
        <f>DREP</f>
        <v>46065</v>
      </c>
      <c r="B3" s="91">
        <v>5954.5</v>
      </c>
      <c r="C3" t="e">
        <f ca="1">_xll.RHistory(C$2,".Close","START:"&amp;$A3&amp;" END:"&amp;$A3&amp;" INTERVAL:1D",,"TSREPEAT:NO",C3)</f>
        <v>#NAME?</v>
      </c>
      <c r="D3" s="91">
        <v>43840.91</v>
      </c>
      <c r="E3" s="91">
        <v>19.63</v>
      </c>
      <c r="F3" t="e">
        <f t="shared" ref="F3:K4" ca="1" si="0">_xll.RHistory(F$2,".Close","START:"&amp;$A3&amp;" END:"&amp;$A3&amp;" INTERVAL:1D",,"TSREPEAT:NO",F3)</f>
        <v>#NAME?</v>
      </c>
      <c r="G3" t="e">
        <f t="shared" ca="1" si="0"/>
        <v>#NAME?</v>
      </c>
      <c r="H3" t="e">
        <f t="shared" ca="1" si="0"/>
        <v>#NAME?</v>
      </c>
      <c r="I3" t="e">
        <f t="shared" ca="1" si="0"/>
        <v>#NAME?</v>
      </c>
      <c r="J3" s="91">
        <v>37155.5</v>
      </c>
      <c r="K3" t="e">
        <f t="shared" ca="1" si="0"/>
        <v>#NAME?</v>
      </c>
    </row>
    <row r="4" spans="1:13" x14ac:dyDescent="0.25">
      <c r="A4" s="11">
        <f>D1D</f>
        <v>46064</v>
      </c>
      <c r="B4" s="91">
        <v>5861.57</v>
      </c>
      <c r="C4" t="e">
        <f ca="1">_xll.RHistory(C$2,".Close","START:"&amp;$A4&amp;" END:"&amp;$A4&amp;" INTERVAL:1D",,"TSREPEAT:NO",C4)</f>
        <v>#NAME?</v>
      </c>
      <c r="D4" s="91">
        <v>43239.5</v>
      </c>
      <c r="E4" s="91">
        <v>21.13</v>
      </c>
      <c r="F4" t="e">
        <f t="shared" ca="1" si="0"/>
        <v>#NAME?</v>
      </c>
      <c r="G4" t="e">
        <f t="shared" ca="1" si="0"/>
        <v>#NAME?</v>
      </c>
      <c r="H4" t="e">
        <f t="shared" ca="1" si="0"/>
        <v>#NAME?</v>
      </c>
      <c r="I4" t="e">
        <f t="shared" ca="1" si="0"/>
        <v>#NAME?</v>
      </c>
      <c r="J4" s="91">
        <v>38256.17</v>
      </c>
      <c r="K4" t="e">
        <f t="shared" ca="1" si="0"/>
        <v>#NAME?</v>
      </c>
    </row>
    <row r="5" spans="1:13" x14ac:dyDescent="0.25">
      <c r="A5" s="11">
        <f>DCY</f>
        <v>46024</v>
      </c>
      <c r="B5">
        <v>5868.55</v>
      </c>
      <c r="C5" t="e">
        <f ca="1">_xll.RHistory(C$2,".Close","START:"&amp;$A5&amp;" END:"&amp;$A5&amp;" INTERVAL:1D",,"TSREPEAT:NO",C5)</f>
        <v>#NAME?</v>
      </c>
      <c r="D5">
        <v>42392.27</v>
      </c>
      <c r="E5">
        <v>17.93</v>
      </c>
      <c r="F5">
        <v>5678.32</v>
      </c>
      <c r="G5">
        <v>8260.09</v>
      </c>
      <c r="H5">
        <v>1705.67</v>
      </c>
      <c r="I5">
        <v>19623.32</v>
      </c>
      <c r="J5">
        <v>39894.54</v>
      </c>
      <c r="K5">
        <v>3262.5610000000001</v>
      </c>
    </row>
    <row r="6" spans="1:13" x14ac:dyDescent="0.25">
      <c r="A6" s="11"/>
    </row>
    <row r="8" spans="1:13" x14ac:dyDescent="0.25">
      <c r="A8" t="s">
        <v>1218</v>
      </c>
    </row>
    <row r="9" spans="1:13" x14ac:dyDescent="0.25">
      <c r="B9" s="61" t="s">
        <v>1217</v>
      </c>
      <c r="C9" s="72" t="s">
        <v>1177</v>
      </c>
      <c r="D9" s="72" t="s">
        <v>1207</v>
      </c>
      <c r="E9" s="72" t="s">
        <v>1208</v>
      </c>
      <c r="F9" s="72" t="s">
        <v>1097</v>
      </c>
      <c r="G9" s="72" t="s">
        <v>1083</v>
      </c>
      <c r="H9" s="72" t="s">
        <v>1095</v>
      </c>
      <c r="I9" s="72" t="s">
        <v>1099</v>
      </c>
      <c r="J9" s="72" t="s">
        <v>1101</v>
      </c>
      <c r="K9" s="72" t="s">
        <v>1209</v>
      </c>
      <c r="L9" s="72" t="s">
        <v>1103</v>
      </c>
      <c r="M9" s="72" t="s">
        <v>1210</v>
      </c>
    </row>
    <row r="10" spans="1:13" x14ac:dyDescent="0.25">
      <c r="A10" s="11">
        <f>DREP</f>
        <v>46065</v>
      </c>
      <c r="B10" s="71" t="e">
        <f ca="1">_xll.RHistory(B$9,".Close","START:"&amp;$A10&amp;" END:"&amp;$A10&amp;" INTERVAL:1D",,"TSREPEAT:NO ",B10)</f>
        <v>#NAME?</v>
      </c>
      <c r="C10" s="71" t="e">
        <f ca="1">_xll.RHistory(C$9,".Close","START:"&amp;$A10&amp;" END:"&amp;$A10&amp;" INTERVAL:1D",,"TSREPEAT:NO ",C10)</f>
        <v>#NAME?</v>
      </c>
      <c r="D10" s="71" t="e">
        <f ca="1">_xll.RHistory(D$9,".Close","START:"&amp;$A10&amp;" END:"&amp;$A10&amp;" INTERVAL:1D",,"TSREPEAT:NO",D10)</f>
        <v>#NAME?</v>
      </c>
      <c r="E10" s="71" t="e">
        <f ca="1">_xll.RHistory(E$9,".Close","START:"&amp;$A10&amp;" END:"&amp;$A10&amp;" INTERVAL:1D",,"TSREPEAT:NO",E10)</f>
        <v>#NAME?</v>
      </c>
      <c r="F10" s="71" t="e">
        <f ca="1">_xll.RHistory(F$9,".Close","START:"&amp;$A10&amp;" END:"&amp;$A10&amp;" INTERVAL:1D",,"TSREPEAT:NO",F10)</f>
        <v>#NAME?</v>
      </c>
      <c r="G10" s="71" t="e">
        <f ca="1">_xll.RHistory(G$9,".Close","START:"&amp;$A10&amp;" END:"&amp;$A10&amp;" INTERVAL:1D",,"TSREPEAT:NO",G10)</f>
        <v>#NAME?</v>
      </c>
      <c r="H10" s="71" t="e">
        <f ca="1">_xll.RHistory(H$9,".Close","START:"&amp;$A10&amp;" END:"&amp;$A10&amp;" INTERVAL:1D",,"TSREPEAT:NO",H10)</f>
        <v>#NAME?</v>
      </c>
      <c r="I10" s="71" t="e">
        <f ca="1">_xll.RHistory(I$9,".Close","START:"&amp;$A10&amp;" END:"&amp;$A10&amp;" INTERVAL:1D",,"TSREPEAT:NO",I10)</f>
        <v>#NAME?</v>
      </c>
      <c r="J10" s="71" t="e">
        <f ca="1">_xll.RHistory(J$9,".Close","START:"&amp;$A10&amp;" END:"&amp;$A10&amp;" INTERVAL:1D",,"TSREPEAT:NO",J10)</f>
        <v>#NAME?</v>
      </c>
      <c r="K10" s="71" t="e">
        <f ca="1">_xll.RHistory(K$9,".Close","START:"&amp;$A10&amp;" END:"&amp;$A10&amp;" INTERVAL:1D",,"TSREPEAT:NO",K10)</f>
        <v>#NAME?</v>
      </c>
      <c r="L10" s="71" t="e">
        <f ca="1">_xll.RHistory(L$9,".Close","START:"&amp;$A10&amp;" END:"&amp;$A10&amp;" INTERVAL:1D",,"TSREPEAT:NO",L10)</f>
        <v>#NAME?</v>
      </c>
      <c r="M10" s="71" t="e">
        <f ca="1">_xll.RHistory(M$9,".Close","START:"&amp;$A10&amp;" END:"&amp;$A10&amp;" INTERVAL:1D",,"TSREPEAT:NO",M10)</f>
        <v>#NAME?</v>
      </c>
    </row>
    <row r="11" spans="1:13" x14ac:dyDescent="0.25">
      <c r="A11" s="11">
        <f>A4</f>
        <v>46064</v>
      </c>
      <c r="B11" s="71" t="e">
        <f ca="1">_xll.RHistory(B$9,".Close","START:"&amp;$A11&amp;" END:"&amp;$A11&amp;" INTERVAL:1D",,"TSREPEAT:NO",B11)</f>
        <v>#NAME?</v>
      </c>
      <c r="C11" s="71" t="e">
        <f ca="1">_xll.RHistory(C$9,".Close","START:"&amp;$A11&amp;" END:"&amp;$A11&amp;" INTERVAL:1D",,"TSREPEAT:NO",C11)</f>
        <v>#NAME?</v>
      </c>
      <c r="D11" s="71" t="e">
        <f ca="1">_xll.RHistory(D$9,".Close","START:"&amp;$A11&amp;" END:"&amp;$A11&amp;" INTERVAL:1D",,"TSREPEAT:NO",D11)</f>
        <v>#NAME?</v>
      </c>
      <c r="E11" s="71" t="e">
        <f ca="1">_xll.RHistory(E$9,".Close","START:"&amp;$A11&amp;" END:"&amp;$A11&amp;" INTERVAL:1D",,"TSREPEAT:NO",E11)</f>
        <v>#NAME?</v>
      </c>
      <c r="F11" s="71" t="e">
        <f ca="1">_xll.RHistory(F$9,".Close","START:"&amp;$A11&amp;" END:"&amp;$A11&amp;" INTERVAL:1D",,"TSREPEAT:NO",F11)</f>
        <v>#NAME?</v>
      </c>
      <c r="G11" s="71" t="e">
        <f ca="1">_xll.RHistory(G$9,".Close","START:"&amp;$A11&amp;" END:"&amp;$A11&amp;" INTERVAL:1D",,"TSREPEAT:NO",G11)</f>
        <v>#NAME?</v>
      </c>
      <c r="H11" s="71" t="e">
        <f ca="1">_xll.RHistory(H$9,".Close","START:"&amp;$A11&amp;" END:"&amp;$A11&amp;" INTERVAL:1D",,"TSREPEAT:NO",H11)</f>
        <v>#NAME?</v>
      </c>
      <c r="I11" s="71" t="e">
        <f ca="1">_xll.RHistory(I$9,".Close","START:"&amp;$A11&amp;" END:"&amp;$A11&amp;" INTERVAL:1D",,"TSREPEAT:NO",I11)</f>
        <v>#NAME?</v>
      </c>
      <c r="J11" s="71" t="e">
        <f ca="1">_xll.RHistory(J$9,".Close","START:"&amp;$A11&amp;" END:"&amp;$A11&amp;" INTERVAL:1D",,"TSREPEAT:NO",J11)</f>
        <v>#NAME?</v>
      </c>
      <c r="K11" s="71" t="e">
        <f ca="1">_xll.RHistory(K$9,".Close","START:"&amp;$A11&amp;" END:"&amp;$A11&amp;" INTERVAL:1D",,"TSREPEAT:NO",K11)</f>
        <v>#NAME?</v>
      </c>
      <c r="L11" s="71" t="e">
        <f ca="1">_xll.RHistory(L$9,".Close","START:"&amp;$A11&amp;" END:"&amp;$A11&amp;" INTERVAL:1D",,"TSREPEAT:NO",L11)</f>
        <v>#NAME?</v>
      </c>
      <c r="M11" s="71" t="e">
        <f ca="1">_xll.RHistory(M$9,".Close","START:"&amp;$A11&amp;" END:"&amp;$A11&amp;" INTERVAL:1D",,"TSREPEAT:NO",M11)</f>
        <v>#NAME?</v>
      </c>
    </row>
    <row r="12" spans="1:13" x14ac:dyDescent="0.25">
      <c r="A12" s="11">
        <v>45663</v>
      </c>
      <c r="B12" s="71" t="e">
        <f ca="1">_xll.RHistory(B$9,".Close","START:"&amp;$A12&amp;" END:"&amp;$A12&amp;" INTERVAL:1D",,"TSREPEAT:NO",B12)</f>
        <v>#NAME?</v>
      </c>
      <c r="C12" s="71" t="e">
        <f ca="1">_xll.RHistory(C$9,".Close","START:"&amp;$A12&amp;" END:"&amp;$A12&amp;" INTERVAL:1D",,"TSREPEAT:NO",C12)</f>
        <v>#NAME?</v>
      </c>
      <c r="D12" s="71" t="e">
        <f ca="1">_xll.RHistory(D$9,".Close","START:"&amp;$A12&amp;" END:"&amp;$A12&amp;" INTERVAL:1D",,"TSREPEAT:NO",D12)</f>
        <v>#NAME?</v>
      </c>
      <c r="E12" s="71" t="e">
        <f ca="1">_xll.RHistory(E$9,".Close","START:"&amp;$A12&amp;" END:"&amp;$A12&amp;" INTERVAL:1D",,"TSREPEAT:NO",E12)</f>
        <v>#NAME?</v>
      </c>
      <c r="F12" s="71" t="e">
        <f ca="1">_xll.RHistory(F$9,".Close","START:"&amp;$A12&amp;" END:"&amp;$A12&amp;" INTERVAL:1D",,"TSREPEAT:NO",F12)</f>
        <v>#NAME?</v>
      </c>
      <c r="G12" s="71" t="e">
        <f ca="1">_xll.RHistory(G$9,".Close","START:"&amp;$A12&amp;" END:"&amp;$A12&amp;" INTERVAL:1D",,"TSREPEAT:NO",G12)</f>
        <v>#NAME?</v>
      </c>
      <c r="H12" s="71" t="e">
        <f ca="1">_xll.RHistory(H$9,".Close","START:"&amp;$A12&amp;" END:"&amp;$A12&amp;" INTERVAL:1D",,"TSREPEAT:NO",H12)</f>
        <v>#NAME?</v>
      </c>
      <c r="I12" s="71" t="e">
        <f ca="1">_xll.RHistory(I$9,".Close","START:"&amp;$A12&amp;" END:"&amp;$A12&amp;" INTERVAL:1D",,"TSREPEAT:NO",I12)</f>
        <v>#NAME?</v>
      </c>
      <c r="J12" s="71" t="e">
        <f ca="1">_xll.RHistory(J$9,".Close","START:"&amp;$A12&amp;" END:"&amp;$A12&amp;" INTERVAL:1D",,"TSREPEAT:NO",J12)</f>
        <v>#NAME?</v>
      </c>
      <c r="K12" s="71" t="e">
        <f ca="1">_xll.RHistory(K$9,".Close","START:"&amp;$A12&amp;" END:"&amp;$A12&amp;" INTERVAL:1D",,"TSREPEAT:NO",K12)</f>
        <v>#NAME?</v>
      </c>
      <c r="L12" s="71" t="e">
        <f ca="1">_xll.RHistory(L$9,".Close","START:"&amp;$A12&amp;" END:"&amp;$A12&amp;" INTERVAL:1D",,"TSREPEAT:NO",L12)</f>
        <v>#NAME?</v>
      </c>
      <c r="M12" s="71" t="e">
        <f ca="1">_xll.RHistory(M$9,".Close","START:"&amp;$A13&amp;" END:"&amp;$A13&amp;" INTERVAL:1D",,"TSREPEAT:NO",M12)</f>
        <v>#NAME?</v>
      </c>
    </row>
    <row r="13" spans="1:13" x14ac:dyDescent="0.25">
      <c r="A13" s="11">
        <v>45334</v>
      </c>
    </row>
    <row r="16" spans="1:13" x14ac:dyDescent="0.25">
      <c r="A16" t="s">
        <v>1223</v>
      </c>
    </row>
    <row r="17" spans="1:5" x14ac:dyDescent="0.25">
      <c r="B17" s="72" t="s">
        <v>1221</v>
      </c>
      <c r="C17" s="72" t="s">
        <v>1233</v>
      </c>
      <c r="D17" s="72" t="s">
        <v>1222</v>
      </c>
      <c r="E17" s="72" t="s">
        <v>1232</v>
      </c>
    </row>
    <row r="18" spans="1:5" x14ac:dyDescent="0.25">
      <c r="A18" s="11">
        <f>DREP</f>
        <v>46065</v>
      </c>
      <c r="B18" s="71" t="e">
        <f ca="1">_xll.RHistory(B$17,".Close","START:"&amp;$A18&amp;" END:"&amp;$A18&amp;" INTERVAL:1D",,"TSREPEAT:NO",B18)</f>
        <v>#NAME?</v>
      </c>
      <c r="C18" s="71" t="e">
        <f ca="1">_xll.RHistory(C$17,".Close","START:"&amp;$A18&amp;" END:"&amp;$A18&amp;" INTERVAL:1D",,"TSREPEAT:NO",C18)</f>
        <v>#NAME?</v>
      </c>
      <c r="D18" s="71" t="e">
        <f ca="1">_xll.RHistory(D$17,".Close","START:"&amp;$A18&amp;" END:"&amp;$A18&amp;" INTERVAL:1D",,"TSREPEAT:NO",D18)</f>
        <v>#NAME?</v>
      </c>
      <c r="E18" s="71" t="e">
        <f ca="1">_xll.RHistory(E$17,".Close","START:"&amp;$A18&amp;" END:"&amp;$A18&amp;" INTERVAL:1D",,"TSREPEAT:NO",E18)</f>
        <v>#NAME?</v>
      </c>
    </row>
    <row r="19" spans="1:5" x14ac:dyDescent="0.25">
      <c r="A19" s="11">
        <f>D1D</f>
        <v>46064</v>
      </c>
      <c r="B19" s="71" t="e">
        <f ca="1">_xll.RHistory(B$17,".Close","START:"&amp;$A19&amp;" END:"&amp;$A19&amp;" INTERVAL:1D",,"TSREPEAT:NO",B19)</f>
        <v>#NAME?</v>
      </c>
      <c r="C19" s="71" t="e">
        <f ca="1">_xll.RHistory(C$17,".Close","START:"&amp;$A19&amp;" END:"&amp;$A19&amp;" INTERVAL:1D",,"TSREPEAT:NO",C19)</f>
        <v>#NAME?</v>
      </c>
      <c r="D19" s="71" t="e">
        <f ca="1">_xll.RHistory(D$17,".Close","START:"&amp;$A19&amp;" END:"&amp;$A19&amp;" INTERVAL:1D",,"TSREPEAT:NO",D19)</f>
        <v>#NAME?</v>
      </c>
      <c r="E19" s="71" t="e">
        <f ca="1">_xll.RHistory(E$17,".Close","START:"&amp;$A19&amp;" END:"&amp;$A19&amp;" INTERVAL:1D",,"TSREPEAT:NO",E19)</f>
        <v>#NAME?</v>
      </c>
    </row>
    <row r="20" spans="1:5" x14ac:dyDescent="0.25">
      <c r="A20" s="11">
        <f>DCY</f>
        <v>46024</v>
      </c>
      <c r="B20" s="71" t="e">
        <f ca="1">_xll.RHistory(B$17,".Close","START:"&amp;$A20&amp;" END:"&amp;$A20&amp;" INTERVAL:1D",,"TSREPEAT:NO",B20)</f>
        <v>#NAME?</v>
      </c>
      <c r="C20" s="71" t="e">
        <f ca="1">_xll.RHistory(C$17,".Close","START:"&amp;$A20&amp;" END:"&amp;$A20&amp;" INTERVAL:1D",,"TSREPEAT:NO",C20)</f>
        <v>#NAME?</v>
      </c>
      <c r="D20" s="71" t="e">
        <f ca="1">_xll.RHistory(D$17,".Close","START:"&amp;$A20&amp;" END:"&amp;$A20&amp;" INTERVAL:1D",,"TSREPEAT:NO",D20)</f>
        <v>#NAME?</v>
      </c>
      <c r="E20" s="71" t="e">
        <f ca="1">_xll.RHistory(E$17,".Close","START:"&amp;$A20&amp;" END:"&amp;$A20&amp;" INTERVAL:1D",,"TSREPEAT:NO",E20)</f>
        <v>#NAME?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
  <sheetViews>
    <sheetView workbookViewId="0">
      <selection activeCell="E3" sqref="E3:F3"/>
    </sheetView>
  </sheetViews>
  <sheetFormatPr defaultRowHeight="15" x14ac:dyDescent="0.25"/>
  <cols>
    <col min="1" max="1" width="21.85546875" customWidth="1"/>
    <col min="3" max="3" width="11" bestFit="1" customWidth="1"/>
    <col min="4" max="4" width="22.42578125" bestFit="1" customWidth="1"/>
  </cols>
  <sheetData>
    <row r="1" spans="1:13" x14ac:dyDescent="0.25">
      <c r="A1" t="s">
        <v>1200</v>
      </c>
    </row>
    <row r="2" spans="1:13" x14ac:dyDescent="0.25">
      <c r="B2" s="61" t="s">
        <v>1178</v>
      </c>
      <c r="C2" s="61" t="s">
        <v>1179</v>
      </c>
      <c r="D2" s="61" t="s">
        <v>1180</v>
      </c>
      <c r="E2" s="61" t="s">
        <v>1182</v>
      </c>
      <c r="F2" s="61" t="s">
        <v>1181</v>
      </c>
      <c r="G2" s="61" t="s">
        <v>1251</v>
      </c>
      <c r="H2" s="61" t="s">
        <v>1250</v>
      </c>
      <c r="I2" s="61" t="s">
        <v>1246</v>
      </c>
      <c r="J2" s="61" t="s">
        <v>1247</v>
      </c>
      <c r="K2" s="61" t="s">
        <v>1248</v>
      </c>
    </row>
    <row r="3" spans="1:13" x14ac:dyDescent="0.25">
      <c r="A3" s="11">
        <v>46065</v>
      </c>
      <c r="B3" s="91">
        <v>6832.76</v>
      </c>
      <c r="C3">
        <v>22597.148000000001</v>
      </c>
      <c r="D3" s="91">
        <v>49451.98</v>
      </c>
      <c r="E3" s="91">
        <v>20.82</v>
      </c>
      <c r="F3">
        <v>7684.32</v>
      </c>
      <c r="G3">
        <v>10402.44</v>
      </c>
      <c r="H3">
        <v>2112.71</v>
      </c>
      <c r="I3">
        <v>27032.54</v>
      </c>
      <c r="J3" s="91">
        <v>56954</v>
      </c>
      <c r="K3">
        <v>4134.0177999999996</v>
      </c>
    </row>
    <row r="4" spans="1:13" x14ac:dyDescent="0.25">
      <c r="A4" s="11">
        <v>46064</v>
      </c>
      <c r="B4" s="91">
        <v>6941.47</v>
      </c>
      <c r="C4">
        <v>23066.467000000001</v>
      </c>
      <c r="D4" s="91">
        <v>50121.4</v>
      </c>
      <c r="E4" s="91">
        <v>17.649999999999999</v>
      </c>
      <c r="F4">
        <v>7672.98</v>
      </c>
      <c r="G4">
        <v>10472.11</v>
      </c>
      <c r="H4">
        <v>2118.98</v>
      </c>
      <c r="I4">
        <v>27266.38</v>
      </c>
      <c r="J4" s="91">
        <v>57903</v>
      </c>
      <c r="K4">
        <v>4131.9849999999997</v>
      </c>
    </row>
    <row r="5" spans="1:13" x14ac:dyDescent="0.25">
      <c r="A5" s="11">
        <v>46024</v>
      </c>
      <c r="B5">
        <v>5868.55</v>
      </c>
      <c r="C5">
        <v>23235.629000000001</v>
      </c>
      <c r="D5">
        <v>42392.27</v>
      </c>
      <c r="E5">
        <v>17.93</v>
      </c>
      <c r="F5">
        <v>5678.32</v>
      </c>
      <c r="G5">
        <v>8260.09</v>
      </c>
      <c r="H5">
        <v>1705.67</v>
      </c>
      <c r="I5">
        <v>19623.32</v>
      </c>
      <c r="J5">
        <v>39894.54</v>
      </c>
      <c r="K5">
        <v>3262.5610000000001</v>
      </c>
    </row>
    <row r="6" spans="1:13" x14ac:dyDescent="0.25">
      <c r="A6" s="11"/>
    </row>
    <row r="8" spans="1:13" x14ac:dyDescent="0.25">
      <c r="A8" t="s">
        <v>1218</v>
      </c>
    </row>
    <row r="9" spans="1:13" x14ac:dyDescent="0.25">
      <c r="B9" s="61" t="s">
        <v>1217</v>
      </c>
      <c r="C9" s="72" t="s">
        <v>1177</v>
      </c>
      <c r="D9" s="72" t="s">
        <v>1207</v>
      </c>
      <c r="E9" s="72" t="s">
        <v>1208</v>
      </c>
      <c r="F9" s="72" t="s">
        <v>1097</v>
      </c>
      <c r="G9" s="72" t="s">
        <v>1083</v>
      </c>
      <c r="H9" s="72" t="s">
        <v>1095</v>
      </c>
      <c r="I9" s="72" t="s">
        <v>1099</v>
      </c>
      <c r="J9" s="72" t="s">
        <v>1101</v>
      </c>
      <c r="K9" s="72" t="s">
        <v>1209</v>
      </c>
      <c r="L9" s="72" t="s">
        <v>1103</v>
      </c>
      <c r="M9" s="72" t="s">
        <v>1210</v>
      </c>
    </row>
    <row r="10" spans="1:13" x14ac:dyDescent="0.25">
      <c r="A10" s="11">
        <v>46065</v>
      </c>
      <c r="B10" s="71" t="s">
        <v>1287</v>
      </c>
      <c r="C10" s="71" t="s">
        <v>1288</v>
      </c>
      <c r="D10" s="71">
        <v>394.9</v>
      </c>
      <c r="E10" s="71">
        <v>41807.629999999997</v>
      </c>
      <c r="F10" s="71">
        <v>44400.01</v>
      </c>
      <c r="G10" s="71">
        <v>4789</v>
      </c>
      <c r="H10" s="71">
        <v>3387.38</v>
      </c>
      <c r="I10" s="71">
        <v>995.49</v>
      </c>
      <c r="J10" s="71">
        <v>1467.79</v>
      </c>
      <c r="K10" s="71">
        <v>38100</v>
      </c>
      <c r="L10" s="71">
        <v>24597</v>
      </c>
      <c r="M10" s="71">
        <v>869.9</v>
      </c>
    </row>
    <row r="11" spans="1:13" x14ac:dyDescent="0.25">
      <c r="A11" s="11">
        <v>46064</v>
      </c>
      <c r="B11" s="71" t="s">
        <v>1287</v>
      </c>
      <c r="C11" s="71" t="s">
        <v>1288</v>
      </c>
      <c r="D11" s="71">
        <v>393.39</v>
      </c>
      <c r="E11" s="71">
        <v>41291</v>
      </c>
      <c r="F11" s="71">
        <v>44402</v>
      </c>
      <c r="G11" s="71">
        <v>4780.01</v>
      </c>
      <c r="H11" s="71">
        <v>3372.96</v>
      </c>
      <c r="I11" s="71">
        <v>995</v>
      </c>
      <c r="J11" s="71">
        <v>1467.5</v>
      </c>
      <c r="K11" s="71">
        <v>38499</v>
      </c>
      <c r="L11" s="71">
        <v>24550</v>
      </c>
      <c r="M11" s="71">
        <v>875.99</v>
      </c>
    </row>
    <row r="12" spans="1:13" x14ac:dyDescent="0.25">
      <c r="A12" s="11">
        <v>45663</v>
      </c>
      <c r="B12" s="71" t="s">
        <v>1287</v>
      </c>
      <c r="C12" s="71" t="s">
        <v>1288</v>
      </c>
      <c r="D12" s="71">
        <v>273.89999999999998</v>
      </c>
      <c r="E12" s="71">
        <v>20451.5</v>
      </c>
      <c r="F12" s="71">
        <v>43777</v>
      </c>
      <c r="G12" s="71">
        <v>2292.1</v>
      </c>
      <c r="H12" s="71">
        <v>3380</v>
      </c>
      <c r="I12" s="71">
        <v>823</v>
      </c>
      <c r="J12" s="71">
        <v>1520.8</v>
      </c>
      <c r="K12" s="71">
        <v>54840</v>
      </c>
      <c r="L12" s="71">
        <v>14629.99</v>
      </c>
      <c r="M12" s="71">
        <v>1142.5440000000001</v>
      </c>
    </row>
    <row r="13" spans="1:13" x14ac:dyDescent="0.25">
      <c r="A13" s="11">
        <v>45334</v>
      </c>
    </row>
    <row r="16" spans="1:13" x14ac:dyDescent="0.25">
      <c r="A16" t="s">
        <v>1223</v>
      </c>
    </row>
    <row r="17" spans="1:5" x14ac:dyDescent="0.25">
      <c r="B17" s="72" t="s">
        <v>1221</v>
      </c>
      <c r="C17" s="72" t="s">
        <v>1233</v>
      </c>
      <c r="D17" s="72" t="s">
        <v>1222</v>
      </c>
      <c r="E17" s="72" t="s">
        <v>1232</v>
      </c>
    </row>
    <row r="18" spans="1:5" x14ac:dyDescent="0.25">
      <c r="A18" s="11">
        <v>46065</v>
      </c>
      <c r="B18" s="71">
        <v>493.74</v>
      </c>
      <c r="C18" s="71">
        <v>6.4029999999999996</v>
      </c>
      <c r="D18" s="71">
        <v>1.1869000000000001</v>
      </c>
      <c r="E18" s="71">
        <v>10.9</v>
      </c>
    </row>
    <row r="19" spans="1:5" x14ac:dyDescent="0.25">
      <c r="A19" s="11">
        <v>46064</v>
      </c>
      <c r="B19" s="71">
        <v>492.99</v>
      </c>
      <c r="C19" s="71">
        <v>6.4029999999999996</v>
      </c>
      <c r="D19" s="71">
        <v>1.1870000000000001</v>
      </c>
      <c r="E19" s="71">
        <v>10.822699999999999</v>
      </c>
    </row>
    <row r="20" spans="1:5" x14ac:dyDescent="0.25">
      <c r="A20" s="11">
        <v>46024</v>
      </c>
      <c r="B20" s="71">
        <v>506.71</v>
      </c>
      <c r="C20" s="71">
        <v>6.4029999999999996</v>
      </c>
      <c r="D20" s="71">
        <v>1.1718999999999999</v>
      </c>
      <c r="E20" s="71">
        <v>10.9877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
  <dimension ref="A2:J14"/>
  <sheetViews>
    <sheetView zoomScaleNormal="100" workbookViewId="0">
      <pane ySplit="2" topLeftCell="A3" activePane="bottomLeft" state="frozen"/>
      <selection pane="bottomLeft" activeCell="I12" sqref="I12"/>
    </sheetView>
  </sheetViews>
  <sheetFormatPr defaultColWidth="19" defaultRowHeight="15" x14ac:dyDescent="0.25"/>
  <cols>
    <col min="1" max="1" width="26.28515625" bestFit="1" customWidth="1"/>
    <col min="2" max="2" width="16.85546875" bestFit="1" customWidth="1"/>
    <col min="3" max="3" width="6.42578125" bestFit="1" customWidth="1"/>
    <col min="4" max="4" width="6.140625" bestFit="1" customWidth="1"/>
    <col min="5" max="6" width="6.42578125" bestFit="1" customWidth="1"/>
    <col min="7" max="7" width="7.5703125" bestFit="1" customWidth="1"/>
    <col min="8" max="9" width="6.28515625" bestFit="1" customWidth="1"/>
    <col min="10" max="10" width="6.5703125" bestFit="1" customWidth="1"/>
  </cols>
  <sheetData>
    <row r="2" spans="1:10" s="2" customFormat="1" ht="105" x14ac:dyDescent="0.25">
      <c r="A2" s="95" t="s">
        <v>964</v>
      </c>
      <c r="B2" s="2" t="s">
        <v>990</v>
      </c>
      <c r="C2" s="2" t="s">
        <v>989</v>
      </c>
      <c r="D2" s="2" t="s">
        <v>988</v>
      </c>
      <c r="E2" s="2" t="s">
        <v>987</v>
      </c>
      <c r="F2" s="2" t="s">
        <v>986</v>
      </c>
      <c r="G2" s="97" t="s">
        <v>985</v>
      </c>
      <c r="H2" s="2" t="s">
        <v>984</v>
      </c>
      <c r="I2" s="2" t="s">
        <v>983</v>
      </c>
      <c r="J2"/>
    </row>
    <row r="3" spans="1:10" x14ac:dyDescent="0.25">
      <c r="A3" s="93" t="s">
        <v>74</v>
      </c>
      <c r="B3" s="96">
        <v>1969184219148.4197</v>
      </c>
      <c r="C3" s="94">
        <v>0.17866626424883961</v>
      </c>
      <c r="D3" s="94">
        <v>0.18772692666458105</v>
      </c>
      <c r="E3" s="94">
        <v>0.27287922340038773</v>
      </c>
      <c r="F3" s="94">
        <v>0.17221688296427337</v>
      </c>
      <c r="G3" s="94">
        <v>0.12921026525345228</v>
      </c>
      <c r="H3" s="94">
        <v>3.3447181066345213E-2</v>
      </c>
      <c r="I3" s="94">
        <v>-1.7567401375961526E-2</v>
      </c>
    </row>
    <row r="4" spans="1:10" x14ac:dyDescent="0.25">
      <c r="A4" s="93" t="s">
        <v>33</v>
      </c>
      <c r="B4" s="96">
        <v>1192919655997.4104</v>
      </c>
      <c r="C4" s="94">
        <v>0.20375452579205708</v>
      </c>
      <c r="D4" s="94">
        <v>0.19478943205305366</v>
      </c>
      <c r="E4" s="94">
        <v>0.2008268204139437</v>
      </c>
      <c r="F4" s="94">
        <v>0.23321544987094309</v>
      </c>
      <c r="G4" s="94">
        <v>9.9947610119284505E-2</v>
      </c>
      <c r="H4" s="94">
        <v>5.2776302589934744E-2</v>
      </c>
      <c r="I4" s="94">
        <v>-1.2715002497429059E-2</v>
      </c>
    </row>
    <row r="5" spans="1:10" x14ac:dyDescent="0.25">
      <c r="A5" s="93" t="s">
        <v>86</v>
      </c>
      <c r="B5" s="96">
        <v>3711424513003.6997</v>
      </c>
      <c r="C5" s="94">
        <v>0.13803579124788898</v>
      </c>
      <c r="D5" s="94">
        <v>0.12928940716212137</v>
      </c>
      <c r="E5" s="94">
        <v>6.0720460875945306E-2</v>
      </c>
      <c r="F5" s="94">
        <v>0.13281206466805878</v>
      </c>
      <c r="G5" s="94">
        <v>6.5653439785476955E-2</v>
      </c>
      <c r="H5" s="94">
        <v>2.8189428847365743E-2</v>
      </c>
      <c r="I5" s="94">
        <v>4.528374355715248E-3</v>
      </c>
    </row>
    <row r="6" spans="1:10" x14ac:dyDescent="0.25">
      <c r="A6" s="93" t="s">
        <v>29</v>
      </c>
      <c r="B6" s="96">
        <v>1334127124921.5198</v>
      </c>
      <c r="C6" s="94">
        <v>0.17365286744919092</v>
      </c>
      <c r="D6" s="94">
        <v>7.0312253339825784E-2</v>
      </c>
      <c r="E6" s="94">
        <v>6.3401744773451368E-2</v>
      </c>
      <c r="F6" s="94">
        <v>3.3765426430054729E-2</v>
      </c>
      <c r="G6" s="94">
        <v>4.2144106297854596E-2</v>
      </c>
      <c r="H6" s="94">
        <v>4.894474349213495E-2</v>
      </c>
      <c r="I6" s="94">
        <v>1.5522682245223554E-2</v>
      </c>
    </row>
    <row r="7" spans="1:10" x14ac:dyDescent="0.25">
      <c r="A7" s="93" t="s">
        <v>21</v>
      </c>
      <c r="B7" s="96">
        <v>5392309084279.873</v>
      </c>
      <c r="C7" s="94">
        <v>0.24259581204126807</v>
      </c>
      <c r="D7" s="94">
        <v>9.8601817547903675E-2</v>
      </c>
      <c r="E7" s="94">
        <v>0.12272089006319398</v>
      </c>
      <c r="F7" s="94">
        <v>0.1263218169289427</v>
      </c>
      <c r="G7" s="94">
        <v>2.3424233156789036E-2</v>
      </c>
      <c r="H7" s="94">
        <v>1.1253437716055057E-2</v>
      </c>
      <c r="I7" s="94">
        <v>-1.8142573005287432E-2</v>
      </c>
    </row>
    <row r="8" spans="1:10" x14ac:dyDescent="0.25">
      <c r="A8" s="93" t="s">
        <v>51</v>
      </c>
      <c r="B8" s="96">
        <v>1141386541129.6599</v>
      </c>
      <c r="C8" s="94">
        <v>-2.2276258476438424E-2</v>
      </c>
      <c r="D8" s="94">
        <v>4.4830519669713374E-2</v>
      </c>
      <c r="E8" s="94">
        <v>1.618542453828457E-2</v>
      </c>
      <c r="F8" s="94">
        <v>3.9566422947527838E-2</v>
      </c>
      <c r="G8" s="94">
        <v>1.1205129452516758E-2</v>
      </c>
      <c r="H8" s="94">
        <v>2.4191684904658461E-2</v>
      </c>
      <c r="I8" s="94">
        <v>-7.8676541138698441E-3</v>
      </c>
    </row>
    <row r="9" spans="1:10" x14ac:dyDescent="0.25">
      <c r="A9" s="93" t="s">
        <v>17</v>
      </c>
      <c r="B9" s="96">
        <v>6491510107211.7529</v>
      </c>
      <c r="C9" s="94">
        <v>0.12147929718042243</v>
      </c>
      <c r="D9" s="94">
        <v>3.7453164986856316E-2</v>
      </c>
      <c r="E9" s="94">
        <v>3.8013200573505428E-2</v>
      </c>
      <c r="F9" s="94">
        <v>8.1301979763755264E-2</v>
      </c>
      <c r="G9" s="94">
        <v>-1.2030495693706466E-2</v>
      </c>
      <c r="H9" s="94">
        <v>1.7905216915542102E-3</v>
      </c>
      <c r="I9" s="94">
        <v>-1.4367425420546469E-2</v>
      </c>
    </row>
    <row r="10" spans="1:10" x14ac:dyDescent="0.25">
      <c r="A10" s="93" t="s">
        <v>66</v>
      </c>
      <c r="B10" s="96">
        <v>19571289821408.762</v>
      </c>
      <c r="C10" s="94">
        <v>0.30971466386894914</v>
      </c>
      <c r="D10" s="94">
        <v>2.3165272995490715E-2</v>
      </c>
      <c r="E10" s="94">
        <v>0.34952291695982129</v>
      </c>
      <c r="F10" s="94">
        <v>4.8156983431447947E-2</v>
      </c>
      <c r="G10" s="94">
        <v>-2.7193849138136217E-2</v>
      </c>
      <c r="H10" s="94">
        <v>2.3392619726049141E-2</v>
      </c>
      <c r="I10" s="94">
        <v>-2.4754726364326629E-2</v>
      </c>
    </row>
    <row r="11" spans="1:10" x14ac:dyDescent="0.25">
      <c r="A11" s="93" t="s">
        <v>109</v>
      </c>
      <c r="B11" s="96">
        <v>5710633305404.458</v>
      </c>
      <c r="C11" s="94">
        <v>6.3346042821715812E-2</v>
      </c>
      <c r="D11" s="94">
        <v>1.0412470760327551E-2</v>
      </c>
      <c r="E11" s="94">
        <v>0.1094505266472344</v>
      </c>
      <c r="F11" s="94">
        <v>3.1948313977559026E-2</v>
      </c>
      <c r="G11" s="94">
        <v>-2.7830566730250923E-2</v>
      </c>
      <c r="H11" s="94">
        <v>-1.0925061005607299E-2</v>
      </c>
      <c r="I11" s="94">
        <v>-1.6990718823577087E-2</v>
      </c>
    </row>
    <row r="12" spans="1:10" x14ac:dyDescent="0.25">
      <c r="A12" s="93" t="s">
        <v>44</v>
      </c>
      <c r="B12" s="96">
        <v>10757835882099.604</v>
      </c>
      <c r="C12" s="94">
        <v>0.11140994881040346</v>
      </c>
      <c r="D12" s="94">
        <v>-4.8636302541161795E-2</v>
      </c>
      <c r="E12" s="94">
        <v>1.7702355677096795E-2</v>
      </c>
      <c r="F12" s="94">
        <v>-7.1543648452805754E-3</v>
      </c>
      <c r="G12" s="94">
        <v>-3.3675120676211721E-2</v>
      </c>
      <c r="H12" s="94">
        <v>-1.6018417784768375E-2</v>
      </c>
      <c r="I12" s="94">
        <v>-2.7048999057553768E-2</v>
      </c>
    </row>
    <row r="13" spans="1:10" x14ac:dyDescent="0.25">
      <c r="A13" s="93" t="s">
        <v>24</v>
      </c>
      <c r="B13" s="96">
        <v>8006957023692.8281</v>
      </c>
      <c r="C13" s="94">
        <v>2.0459089748141215E-2</v>
      </c>
      <c r="D13" s="94">
        <v>-5.2193408626522129E-2</v>
      </c>
      <c r="E13" s="94">
        <v>-3.2765026388727241E-2</v>
      </c>
      <c r="F13" s="94">
        <v>-1.122465513451941E-2</v>
      </c>
      <c r="G13" s="94">
        <v>-6.0851390210977588E-2</v>
      </c>
      <c r="H13" s="94">
        <v>-3.2628592794576146E-2</v>
      </c>
      <c r="I13" s="94">
        <v>-1.8187197955102295E-2</v>
      </c>
    </row>
    <row r="14" spans="1:10" x14ac:dyDescent="0.25">
      <c r="A14" s="93" t="s">
        <v>963</v>
      </c>
      <c r="B14" s="96">
        <v>65279577278298.008</v>
      </c>
      <c r="C14" s="94">
        <v>0.14556232192394636</v>
      </c>
      <c r="D14" s="94">
        <v>4.7033307323223306E-2</v>
      </c>
      <c r="E14" s="94">
        <v>0.11205294619270875</v>
      </c>
      <c r="F14" s="94">
        <v>6.8944168495913033E-2</v>
      </c>
      <c r="G14" s="94">
        <v>2.6066637013720238E-3</v>
      </c>
      <c r="H14" s="94">
        <v>8.5840464696548407E-3</v>
      </c>
      <c r="I14" s="94">
        <v>-1.4511416535629294E-2</v>
      </c>
    </row>
  </sheetData>
  <conditionalFormatting pivot="1" sqref="B12 B9 B5 B3 B13 B11 B7 B10 B4 B8 B6">
    <cfRule type="dataBar" priority="266">
      <dataBar>
        <cfvo type="min"/>
        <cfvo type="max"/>
        <color rgb="FFFFB628"/>
      </dataBar>
      <extLst>
        <ext xmlns:x14="http://schemas.microsoft.com/office/spreadsheetml/2009/9/main" uri="{B025F937-C7B1-47D3-B67F-A62EFF666E3E}">
          <x14:id>{166DA875-32BD-49A6-B1C2-B9334F9ED0B3}</x14:id>
        </ext>
      </extLst>
    </cfRule>
  </conditionalFormatting>
  <conditionalFormatting pivot="1" sqref="C12 C9 C5 C3 C13 C11 C7 C10 C4 C8 C6">
    <cfRule type="dataBar" priority="265">
      <dataBar>
        <cfvo type="min"/>
        <cfvo type="max"/>
        <color rgb="FF63C384"/>
      </dataBar>
      <extLst>
        <ext xmlns:x14="http://schemas.microsoft.com/office/spreadsheetml/2009/9/main" uri="{B025F937-C7B1-47D3-B67F-A62EFF666E3E}">
          <x14:id>{6AACC107-7CAE-4984-B842-1CBBDD63D0C8}</x14:id>
        </ext>
      </extLst>
    </cfRule>
  </conditionalFormatting>
  <conditionalFormatting pivot="1" sqref="D12 D9 D5 D3 D13 D11 D7 D10 D4 D8 D6">
    <cfRule type="dataBar" priority="264">
      <dataBar>
        <cfvo type="min"/>
        <cfvo type="max"/>
        <color rgb="FF63C384"/>
      </dataBar>
      <extLst>
        <ext xmlns:x14="http://schemas.microsoft.com/office/spreadsheetml/2009/9/main" uri="{B025F937-C7B1-47D3-B67F-A62EFF666E3E}">
          <x14:id>{E92F1D1D-61DD-4F04-A075-18B9EFF9E096}</x14:id>
        </ext>
      </extLst>
    </cfRule>
  </conditionalFormatting>
  <conditionalFormatting pivot="1" sqref="E12 E9 E5 E3 E13 E11 E7 E10 E4 E8 E6">
    <cfRule type="dataBar" priority="263">
      <dataBar>
        <cfvo type="min"/>
        <cfvo type="max"/>
        <color rgb="FF63C384"/>
      </dataBar>
      <extLst>
        <ext xmlns:x14="http://schemas.microsoft.com/office/spreadsheetml/2009/9/main" uri="{B025F937-C7B1-47D3-B67F-A62EFF666E3E}">
          <x14:id>{CD908324-3A07-4A40-BE81-BA92B00B69F5}</x14:id>
        </ext>
      </extLst>
    </cfRule>
  </conditionalFormatting>
  <conditionalFormatting pivot="1" sqref="F12 F9 F5 F3 F13 F11 F7 F10 F4 F8 F6">
    <cfRule type="dataBar" priority="262">
      <dataBar>
        <cfvo type="min"/>
        <cfvo type="max"/>
        <color rgb="FF63C384"/>
      </dataBar>
      <extLst>
        <ext xmlns:x14="http://schemas.microsoft.com/office/spreadsheetml/2009/9/main" uri="{B025F937-C7B1-47D3-B67F-A62EFF666E3E}">
          <x14:id>{80227ED6-6006-4C96-9FD0-F51ACBBE6E1D}</x14:id>
        </ext>
      </extLst>
    </cfRule>
  </conditionalFormatting>
  <conditionalFormatting pivot="1" sqref="G9 G12 G5 G3 G13 G11 G7 G10 G4 G8 G6">
    <cfRule type="dataBar" priority="261">
      <dataBar>
        <cfvo type="min"/>
        <cfvo type="max"/>
        <color rgb="FF63C384"/>
      </dataBar>
      <extLst>
        <ext xmlns:x14="http://schemas.microsoft.com/office/spreadsheetml/2009/9/main" uri="{B025F937-C7B1-47D3-B67F-A62EFF666E3E}">
          <x14:id>{D8987FD2-5F3E-4DF3-9AEB-28E8281BD478}</x14:id>
        </ext>
      </extLst>
    </cfRule>
  </conditionalFormatting>
  <conditionalFormatting pivot="1" sqref="H12 H9 H5 H3 H13 H11 H7 H10 H4 H8 H6">
    <cfRule type="dataBar" priority="260">
      <dataBar>
        <cfvo type="min"/>
        <cfvo type="max"/>
        <color rgb="FF63C384"/>
      </dataBar>
      <extLst>
        <ext xmlns:x14="http://schemas.microsoft.com/office/spreadsheetml/2009/9/main" uri="{B025F937-C7B1-47D3-B67F-A62EFF666E3E}">
          <x14:id>{2409D343-8D8F-4D32-9561-69957C5B0DB1}</x14:id>
        </ext>
      </extLst>
    </cfRule>
  </conditionalFormatting>
  <conditionalFormatting pivot="1" sqref="I12 I9 I5 I3 I13 I11 I7 I10 I4 I8 I6">
    <cfRule type="dataBar" priority="259">
      <dataBar>
        <cfvo type="min"/>
        <cfvo type="max"/>
        <color rgb="FF63C384"/>
      </dataBar>
      <extLst>
        <ext xmlns:x14="http://schemas.microsoft.com/office/spreadsheetml/2009/9/main" uri="{B025F937-C7B1-47D3-B67F-A62EFF666E3E}">
          <x14:id>{73B8900C-DBB8-4EC7-860A-BDF4E104141A}</x14:id>
        </ext>
      </extLst>
    </cfRule>
  </conditionalFormatting>
  <conditionalFormatting pivot="1">
    <cfRule type="dataBar" priority="258">
      <dataBar>
        <cfvo type="min"/>
        <cfvo type="max"/>
        <color rgb="FFFFB628"/>
      </dataBar>
      <extLst>
        <ext xmlns:x14="http://schemas.microsoft.com/office/spreadsheetml/2009/9/main" uri="{B025F937-C7B1-47D3-B67F-A62EFF666E3E}">
          <x14:id>{FBB1CDD8-4581-465D-82F0-CA67228EE669}</x14:id>
        </ext>
      </extLst>
    </cfRule>
  </conditionalFormatting>
  <conditionalFormatting pivot="1">
    <cfRule type="dataBar" priority="257">
      <dataBar>
        <cfvo type="min"/>
        <cfvo type="max"/>
        <color rgb="FF63C384"/>
      </dataBar>
      <extLst>
        <ext xmlns:x14="http://schemas.microsoft.com/office/spreadsheetml/2009/9/main" uri="{B025F937-C7B1-47D3-B67F-A62EFF666E3E}">
          <x14:id>{F5BD488C-C2D9-48D3-97AF-75C7CC93FEF9}</x14:id>
        </ext>
      </extLst>
    </cfRule>
  </conditionalFormatting>
  <conditionalFormatting pivot="1">
    <cfRule type="dataBar" priority="256">
      <dataBar>
        <cfvo type="min"/>
        <cfvo type="max"/>
        <color rgb="FF63C384"/>
      </dataBar>
      <extLst>
        <ext xmlns:x14="http://schemas.microsoft.com/office/spreadsheetml/2009/9/main" uri="{B025F937-C7B1-47D3-B67F-A62EFF666E3E}">
          <x14:id>{CC352309-CEF4-424A-8289-832EF10DB762}</x14:id>
        </ext>
      </extLst>
    </cfRule>
  </conditionalFormatting>
  <conditionalFormatting pivot="1">
    <cfRule type="dataBar" priority="255">
      <dataBar>
        <cfvo type="min"/>
        <cfvo type="max"/>
        <color rgb="FFFFB628"/>
      </dataBar>
      <extLst>
        <ext xmlns:x14="http://schemas.microsoft.com/office/spreadsheetml/2009/9/main" uri="{B025F937-C7B1-47D3-B67F-A62EFF666E3E}">
          <x14:id>{A87A2F54-5130-4A33-99FC-936C03CF7310}</x14:id>
        </ext>
      </extLst>
    </cfRule>
  </conditionalFormatting>
  <conditionalFormatting pivot="1">
    <cfRule type="dataBar" priority="254">
      <dataBar>
        <cfvo type="min"/>
        <cfvo type="max"/>
        <color rgb="FF63C384"/>
      </dataBar>
      <extLst>
        <ext xmlns:x14="http://schemas.microsoft.com/office/spreadsheetml/2009/9/main" uri="{B025F937-C7B1-47D3-B67F-A62EFF666E3E}">
          <x14:id>{CA21137B-FC5D-4228-8CAB-8802B7B6A866}</x14:id>
        </ext>
      </extLst>
    </cfRule>
  </conditionalFormatting>
  <conditionalFormatting pivot="1">
    <cfRule type="dataBar" priority="253">
      <dataBar>
        <cfvo type="min"/>
        <cfvo type="max"/>
        <color rgb="FFFFB628"/>
      </dataBar>
      <extLst>
        <ext xmlns:x14="http://schemas.microsoft.com/office/spreadsheetml/2009/9/main" uri="{B025F937-C7B1-47D3-B67F-A62EFF666E3E}">
          <x14:id>{E2DEEC24-B016-4C9B-866D-29843D1D445F}</x14:id>
        </ext>
      </extLst>
    </cfRule>
  </conditionalFormatting>
  <conditionalFormatting pivot="1">
    <cfRule type="dataBar" priority="252">
      <dataBar>
        <cfvo type="min"/>
        <cfvo type="max"/>
        <color rgb="FF63C384"/>
      </dataBar>
      <extLst>
        <ext xmlns:x14="http://schemas.microsoft.com/office/spreadsheetml/2009/9/main" uri="{B025F937-C7B1-47D3-B67F-A62EFF666E3E}">
          <x14:id>{EAE78E62-9954-4894-B6B0-D321A7961018}</x14:id>
        </ext>
      </extLst>
    </cfRule>
  </conditionalFormatting>
  <conditionalFormatting pivot="1">
    <cfRule type="dataBar" priority="251">
      <dataBar>
        <cfvo type="min"/>
        <cfvo type="max"/>
        <color rgb="FFFFB628"/>
      </dataBar>
      <extLst>
        <ext xmlns:x14="http://schemas.microsoft.com/office/spreadsheetml/2009/9/main" uri="{B025F937-C7B1-47D3-B67F-A62EFF666E3E}">
          <x14:id>{CC2F0D5A-7DF3-4A9D-A79E-DD4BEE086A4F}</x14:id>
        </ext>
      </extLst>
    </cfRule>
  </conditionalFormatting>
  <conditionalFormatting pivot="1">
    <cfRule type="dataBar" priority="250">
      <dataBar>
        <cfvo type="min"/>
        <cfvo type="max"/>
        <color rgb="FF63C384"/>
      </dataBar>
      <extLst>
        <ext xmlns:x14="http://schemas.microsoft.com/office/spreadsheetml/2009/9/main" uri="{B025F937-C7B1-47D3-B67F-A62EFF666E3E}">
          <x14:id>{9EA5F266-3ED7-420B-A625-BE7499C2B5CC}</x14:id>
        </ext>
      </extLst>
    </cfRule>
  </conditionalFormatting>
  <conditionalFormatting pivot="1">
    <cfRule type="dataBar" priority="249">
      <dataBar>
        <cfvo type="min"/>
        <cfvo type="max"/>
        <color rgb="FFFFB628"/>
      </dataBar>
      <extLst>
        <ext xmlns:x14="http://schemas.microsoft.com/office/spreadsheetml/2009/9/main" uri="{B025F937-C7B1-47D3-B67F-A62EFF666E3E}">
          <x14:id>{AF227DEF-75CC-4548-BA0B-EC8431395621}</x14:id>
        </ext>
      </extLst>
    </cfRule>
  </conditionalFormatting>
  <conditionalFormatting pivot="1">
    <cfRule type="dataBar" priority="248">
      <dataBar>
        <cfvo type="min"/>
        <cfvo type="max"/>
        <color rgb="FF63C384"/>
      </dataBar>
      <extLst>
        <ext xmlns:x14="http://schemas.microsoft.com/office/spreadsheetml/2009/9/main" uri="{B025F937-C7B1-47D3-B67F-A62EFF666E3E}">
          <x14:id>{93CA0FB9-BBD1-4668-B637-F20D72C93D85}</x14:id>
        </ext>
      </extLst>
    </cfRule>
  </conditionalFormatting>
  <conditionalFormatting pivot="1">
    <cfRule type="dataBar" priority="247">
      <dataBar>
        <cfvo type="min"/>
        <cfvo type="max"/>
        <color rgb="FFFFB628"/>
      </dataBar>
      <extLst>
        <ext xmlns:x14="http://schemas.microsoft.com/office/spreadsheetml/2009/9/main" uri="{B025F937-C7B1-47D3-B67F-A62EFF666E3E}">
          <x14:id>{BDB66866-F68D-4A0E-B1E9-381714FB9853}</x14:id>
        </ext>
      </extLst>
    </cfRule>
  </conditionalFormatting>
  <conditionalFormatting pivot="1">
    <cfRule type="dataBar" priority="246">
      <dataBar>
        <cfvo type="min"/>
        <cfvo type="max"/>
        <color rgb="FF63C384"/>
      </dataBar>
      <extLst>
        <ext xmlns:x14="http://schemas.microsoft.com/office/spreadsheetml/2009/9/main" uri="{B025F937-C7B1-47D3-B67F-A62EFF666E3E}">
          <x14:id>{5E968332-034F-43D2-B1DB-DE25D78001AB}</x14:id>
        </ext>
      </extLst>
    </cfRule>
  </conditionalFormatting>
  <conditionalFormatting pivot="1">
    <cfRule type="dataBar" priority="245">
      <dataBar>
        <cfvo type="min"/>
        <cfvo type="max"/>
        <color rgb="FFFFB628"/>
      </dataBar>
      <extLst>
        <ext xmlns:x14="http://schemas.microsoft.com/office/spreadsheetml/2009/9/main" uri="{B025F937-C7B1-47D3-B67F-A62EFF666E3E}">
          <x14:id>{87B26EEA-738A-4ED5-9221-6AC798D165E8}</x14:id>
        </ext>
      </extLst>
    </cfRule>
  </conditionalFormatting>
  <conditionalFormatting pivot="1">
    <cfRule type="dataBar" priority="244">
      <dataBar>
        <cfvo type="min"/>
        <cfvo type="max"/>
        <color rgb="FF63C384"/>
      </dataBar>
      <extLst>
        <ext xmlns:x14="http://schemas.microsoft.com/office/spreadsheetml/2009/9/main" uri="{B025F937-C7B1-47D3-B67F-A62EFF666E3E}">
          <x14:id>{A62CE55D-23FE-4735-927F-8656C47BFC15}</x14:id>
        </ext>
      </extLst>
    </cfRule>
  </conditionalFormatting>
  <conditionalFormatting pivot="1">
    <cfRule type="dataBar" priority="243">
      <dataBar>
        <cfvo type="min"/>
        <cfvo type="max"/>
        <color rgb="FFFFB628"/>
      </dataBar>
      <extLst>
        <ext xmlns:x14="http://schemas.microsoft.com/office/spreadsheetml/2009/9/main" uri="{B025F937-C7B1-47D3-B67F-A62EFF666E3E}">
          <x14:id>{2AAF10A2-3B9B-45F8-A39D-34290594EF7A}</x14:id>
        </ext>
      </extLst>
    </cfRule>
  </conditionalFormatting>
  <conditionalFormatting pivot="1">
    <cfRule type="dataBar" priority="242">
      <dataBar>
        <cfvo type="min"/>
        <cfvo type="max"/>
        <color rgb="FF63C384"/>
      </dataBar>
      <extLst>
        <ext xmlns:x14="http://schemas.microsoft.com/office/spreadsheetml/2009/9/main" uri="{B025F937-C7B1-47D3-B67F-A62EFF666E3E}">
          <x14:id>{52F1B540-B630-4B60-9DDC-74664EBB08C3}</x14:id>
        </ext>
      </extLst>
    </cfRule>
  </conditionalFormatting>
  <conditionalFormatting pivot="1">
    <cfRule type="dataBar" priority="241">
      <dataBar>
        <cfvo type="min"/>
        <cfvo type="max"/>
        <color rgb="FFFFB628"/>
      </dataBar>
      <extLst>
        <ext xmlns:x14="http://schemas.microsoft.com/office/spreadsheetml/2009/9/main" uri="{B025F937-C7B1-47D3-B67F-A62EFF666E3E}">
          <x14:id>{40F51FD4-42F8-4096-99CE-1EFE3D479B4D}</x14:id>
        </ext>
      </extLst>
    </cfRule>
  </conditionalFormatting>
  <conditionalFormatting pivot="1">
    <cfRule type="dataBar" priority="240">
      <dataBar>
        <cfvo type="min"/>
        <cfvo type="max"/>
        <color rgb="FF63C384"/>
      </dataBar>
      <extLst>
        <ext xmlns:x14="http://schemas.microsoft.com/office/spreadsheetml/2009/9/main" uri="{B025F937-C7B1-47D3-B67F-A62EFF666E3E}">
          <x14:id>{B45091E0-02FE-454A-B27A-93F6958DDFB6}</x14:id>
        </ext>
      </extLst>
    </cfRule>
  </conditionalFormatting>
  <conditionalFormatting pivot="1">
    <cfRule type="dataBar" priority="239">
      <dataBar>
        <cfvo type="min"/>
        <cfvo type="max"/>
        <color rgb="FFFFB628"/>
      </dataBar>
      <extLst>
        <ext xmlns:x14="http://schemas.microsoft.com/office/spreadsheetml/2009/9/main" uri="{B025F937-C7B1-47D3-B67F-A62EFF666E3E}">
          <x14:id>{0F117EDD-81F9-4824-A784-94B12629549A}</x14:id>
        </ext>
      </extLst>
    </cfRule>
  </conditionalFormatting>
  <conditionalFormatting pivot="1">
    <cfRule type="dataBar" priority="238">
      <dataBar>
        <cfvo type="min"/>
        <cfvo type="max"/>
        <color rgb="FF63C384"/>
      </dataBar>
      <extLst>
        <ext xmlns:x14="http://schemas.microsoft.com/office/spreadsheetml/2009/9/main" uri="{B025F937-C7B1-47D3-B67F-A62EFF666E3E}">
          <x14:id>{5299118F-E402-4DAB-A6A0-DD475A68D6E6}</x14:id>
        </ext>
      </extLst>
    </cfRule>
  </conditionalFormatting>
  <conditionalFormatting pivot="1">
    <cfRule type="dataBar" priority="237">
      <dataBar>
        <cfvo type="min"/>
        <cfvo type="max"/>
        <color rgb="FF63C384"/>
      </dataBar>
      <extLst>
        <ext xmlns:x14="http://schemas.microsoft.com/office/spreadsheetml/2009/9/main" uri="{B025F937-C7B1-47D3-B67F-A62EFF666E3E}">
          <x14:id>{AD1C302E-EA65-4F37-8ED6-3551ABE36929}</x14:id>
        </ext>
      </extLst>
    </cfRule>
  </conditionalFormatting>
  <conditionalFormatting pivot="1">
    <cfRule type="dataBar" priority="236">
      <dataBar>
        <cfvo type="min"/>
        <cfvo type="max"/>
        <color rgb="FFFFB628"/>
      </dataBar>
      <extLst>
        <ext xmlns:x14="http://schemas.microsoft.com/office/spreadsheetml/2009/9/main" uri="{B025F937-C7B1-47D3-B67F-A62EFF666E3E}">
          <x14:id>{28F1AD8C-C76C-4C6B-88A9-D3BBB373A0AD}</x14:id>
        </ext>
      </extLst>
    </cfRule>
  </conditionalFormatting>
  <conditionalFormatting pivot="1">
    <cfRule type="dataBar" priority="235">
      <dataBar>
        <cfvo type="min"/>
        <cfvo type="max"/>
        <color rgb="FFFFB628"/>
      </dataBar>
      <extLst>
        <ext xmlns:x14="http://schemas.microsoft.com/office/spreadsheetml/2009/9/main" uri="{B025F937-C7B1-47D3-B67F-A62EFF666E3E}">
          <x14:id>{7D0B3585-CF20-4F5A-89F2-7E9B3B4A3926}</x14:id>
        </ext>
      </extLst>
    </cfRule>
  </conditionalFormatting>
  <conditionalFormatting pivot="1">
    <cfRule type="dataBar" priority="234">
      <dataBar>
        <cfvo type="min"/>
        <cfvo type="max"/>
        <color rgb="FF63C384"/>
      </dataBar>
      <extLst>
        <ext xmlns:x14="http://schemas.microsoft.com/office/spreadsheetml/2009/9/main" uri="{B025F937-C7B1-47D3-B67F-A62EFF666E3E}">
          <x14:id>{98DD4604-29D5-4CD6-9445-C26C42309347}</x14:id>
        </ext>
      </extLst>
    </cfRule>
  </conditionalFormatting>
  <conditionalFormatting pivot="1">
    <cfRule type="dataBar" priority="233">
      <dataBar>
        <cfvo type="min"/>
        <cfvo type="max"/>
        <color rgb="FFFFB628"/>
      </dataBar>
      <extLst>
        <ext xmlns:x14="http://schemas.microsoft.com/office/spreadsheetml/2009/9/main" uri="{B025F937-C7B1-47D3-B67F-A62EFF666E3E}">
          <x14:id>{6B87440B-3C5A-4DD0-B96E-41E683A4361D}</x14:id>
        </ext>
      </extLst>
    </cfRule>
  </conditionalFormatting>
  <conditionalFormatting pivot="1">
    <cfRule type="dataBar" priority="232">
      <dataBar>
        <cfvo type="min"/>
        <cfvo type="max"/>
        <color rgb="FF63C384"/>
      </dataBar>
      <extLst>
        <ext xmlns:x14="http://schemas.microsoft.com/office/spreadsheetml/2009/9/main" uri="{B025F937-C7B1-47D3-B67F-A62EFF666E3E}">
          <x14:id>{EF22E96B-7251-474C-8CDF-DE3E35096E8A}</x14:id>
        </ext>
      </extLst>
    </cfRule>
  </conditionalFormatting>
  <conditionalFormatting pivot="1">
    <cfRule type="dataBar" priority="231">
      <dataBar>
        <cfvo type="min"/>
        <cfvo type="max"/>
        <color rgb="FFFFB628"/>
      </dataBar>
      <extLst>
        <ext xmlns:x14="http://schemas.microsoft.com/office/spreadsheetml/2009/9/main" uri="{B025F937-C7B1-47D3-B67F-A62EFF666E3E}">
          <x14:id>{DFAF0F3E-F447-4A6F-B610-CB4BA279FAD3}</x14:id>
        </ext>
      </extLst>
    </cfRule>
  </conditionalFormatting>
  <conditionalFormatting pivot="1">
    <cfRule type="dataBar" priority="230">
      <dataBar>
        <cfvo type="min"/>
        <cfvo type="max"/>
        <color rgb="FF63C384"/>
      </dataBar>
      <extLst>
        <ext xmlns:x14="http://schemas.microsoft.com/office/spreadsheetml/2009/9/main" uri="{B025F937-C7B1-47D3-B67F-A62EFF666E3E}">
          <x14:id>{0310E8A9-97F3-4BB6-9E54-7FD61E511805}</x14:id>
        </ext>
      </extLst>
    </cfRule>
  </conditionalFormatting>
  <conditionalFormatting pivot="1">
    <cfRule type="dataBar" priority="229">
      <dataBar>
        <cfvo type="min"/>
        <cfvo type="max"/>
        <color rgb="FFFFB628"/>
      </dataBar>
      <extLst>
        <ext xmlns:x14="http://schemas.microsoft.com/office/spreadsheetml/2009/9/main" uri="{B025F937-C7B1-47D3-B67F-A62EFF666E3E}">
          <x14:id>{A2AA196D-25C6-4D24-A2E2-EABE4C95A04F}</x14:id>
        </ext>
      </extLst>
    </cfRule>
  </conditionalFormatting>
  <conditionalFormatting pivot="1">
    <cfRule type="dataBar" priority="228">
      <dataBar>
        <cfvo type="min"/>
        <cfvo type="max"/>
        <color rgb="FF63C384"/>
      </dataBar>
      <extLst>
        <ext xmlns:x14="http://schemas.microsoft.com/office/spreadsheetml/2009/9/main" uri="{B025F937-C7B1-47D3-B67F-A62EFF666E3E}">
          <x14:id>{5A15D5BE-0D21-4163-AADB-A31394FEBBEA}</x14:id>
        </ext>
      </extLst>
    </cfRule>
  </conditionalFormatting>
  <conditionalFormatting pivot="1">
    <cfRule type="dataBar" priority="227">
      <dataBar>
        <cfvo type="min"/>
        <cfvo type="max"/>
        <color rgb="FFFFB628"/>
      </dataBar>
      <extLst>
        <ext xmlns:x14="http://schemas.microsoft.com/office/spreadsheetml/2009/9/main" uri="{B025F937-C7B1-47D3-B67F-A62EFF666E3E}">
          <x14:id>{4F47662E-750B-46CE-8D31-02C324DEA900}</x14:id>
        </ext>
      </extLst>
    </cfRule>
  </conditionalFormatting>
  <conditionalFormatting pivot="1">
    <cfRule type="dataBar" priority="226">
      <dataBar>
        <cfvo type="min"/>
        <cfvo type="max"/>
        <color rgb="FF63C384"/>
      </dataBar>
      <extLst>
        <ext xmlns:x14="http://schemas.microsoft.com/office/spreadsheetml/2009/9/main" uri="{B025F937-C7B1-47D3-B67F-A62EFF666E3E}">
          <x14:id>{DCDDBD6A-182B-4311-976E-953D8B65370A}</x14:id>
        </ext>
      </extLst>
    </cfRule>
  </conditionalFormatting>
  <conditionalFormatting pivot="1">
    <cfRule type="dataBar" priority="225">
      <dataBar>
        <cfvo type="min"/>
        <cfvo type="max"/>
        <color rgb="FFFFB628"/>
      </dataBar>
      <extLst>
        <ext xmlns:x14="http://schemas.microsoft.com/office/spreadsheetml/2009/9/main" uri="{B025F937-C7B1-47D3-B67F-A62EFF666E3E}">
          <x14:id>{1DBAEEE9-96F2-403F-9E71-14A37E53BBA0}</x14:id>
        </ext>
      </extLst>
    </cfRule>
  </conditionalFormatting>
  <conditionalFormatting pivot="1">
    <cfRule type="dataBar" priority="224">
      <dataBar>
        <cfvo type="min"/>
        <cfvo type="max"/>
        <color rgb="FF63C384"/>
      </dataBar>
      <extLst>
        <ext xmlns:x14="http://schemas.microsoft.com/office/spreadsheetml/2009/9/main" uri="{B025F937-C7B1-47D3-B67F-A62EFF666E3E}">
          <x14:id>{A1D4995D-01F8-4353-99F8-A0C6917CC140}</x14:id>
        </ext>
      </extLst>
    </cfRule>
  </conditionalFormatting>
  <conditionalFormatting pivot="1">
    <cfRule type="dataBar" priority="223">
      <dataBar>
        <cfvo type="min"/>
        <cfvo type="max"/>
        <color rgb="FFFFB628"/>
      </dataBar>
      <extLst>
        <ext xmlns:x14="http://schemas.microsoft.com/office/spreadsheetml/2009/9/main" uri="{B025F937-C7B1-47D3-B67F-A62EFF666E3E}">
          <x14:id>{19E8B44D-E876-4A87-BDD5-E1A411BF4320}</x14:id>
        </ext>
      </extLst>
    </cfRule>
  </conditionalFormatting>
  <conditionalFormatting pivot="1">
    <cfRule type="dataBar" priority="222">
      <dataBar>
        <cfvo type="min"/>
        <cfvo type="max"/>
        <color rgb="FF63C384"/>
      </dataBar>
      <extLst>
        <ext xmlns:x14="http://schemas.microsoft.com/office/spreadsheetml/2009/9/main" uri="{B025F937-C7B1-47D3-B67F-A62EFF666E3E}">
          <x14:id>{940FCA74-AF40-45F0-AFA1-10A9B3789C66}</x14:id>
        </ext>
      </extLst>
    </cfRule>
  </conditionalFormatting>
  <conditionalFormatting pivot="1">
    <cfRule type="dataBar" priority="221">
      <dataBar>
        <cfvo type="min"/>
        <cfvo type="max"/>
        <color rgb="FFFFB628"/>
      </dataBar>
      <extLst>
        <ext xmlns:x14="http://schemas.microsoft.com/office/spreadsheetml/2009/9/main" uri="{B025F937-C7B1-47D3-B67F-A62EFF666E3E}">
          <x14:id>{8B21CF28-3CF3-4A8D-96C1-D212652A0BC2}</x14:id>
        </ext>
      </extLst>
    </cfRule>
  </conditionalFormatting>
  <conditionalFormatting pivot="1">
    <cfRule type="dataBar" priority="220">
      <dataBar>
        <cfvo type="min"/>
        <cfvo type="max"/>
        <color rgb="FF63C384"/>
      </dataBar>
      <extLst>
        <ext xmlns:x14="http://schemas.microsoft.com/office/spreadsheetml/2009/9/main" uri="{B025F937-C7B1-47D3-B67F-A62EFF666E3E}">
          <x14:id>{6CDC5A40-362C-4E5A-B31A-14D15B6C0242}</x14:id>
        </ext>
      </extLst>
    </cfRule>
  </conditionalFormatting>
  <conditionalFormatting pivot="1">
    <cfRule type="dataBar" priority="219">
      <dataBar>
        <cfvo type="min"/>
        <cfvo type="max"/>
        <color rgb="FFFFB628"/>
      </dataBar>
      <extLst>
        <ext xmlns:x14="http://schemas.microsoft.com/office/spreadsheetml/2009/9/main" uri="{B025F937-C7B1-47D3-B67F-A62EFF666E3E}">
          <x14:id>{F27137F0-4B9E-480E-A2A1-0EA11AEB783E}</x14:id>
        </ext>
      </extLst>
    </cfRule>
  </conditionalFormatting>
  <conditionalFormatting pivot="1">
    <cfRule type="dataBar" priority="218">
      <dataBar>
        <cfvo type="min"/>
        <cfvo type="max"/>
        <color rgb="FFFFB628"/>
      </dataBar>
      <extLst>
        <ext xmlns:x14="http://schemas.microsoft.com/office/spreadsheetml/2009/9/main" uri="{B025F937-C7B1-47D3-B67F-A62EFF666E3E}">
          <x14:id>{FD538025-E72B-41D9-967B-1D871C511E0E}</x14:id>
        </ext>
      </extLst>
    </cfRule>
  </conditionalFormatting>
  <conditionalFormatting pivot="1">
    <cfRule type="dataBar" priority="217">
      <dataBar>
        <cfvo type="min"/>
        <cfvo type="max"/>
        <color rgb="FF63C384"/>
      </dataBar>
      <extLst>
        <ext xmlns:x14="http://schemas.microsoft.com/office/spreadsheetml/2009/9/main" uri="{B025F937-C7B1-47D3-B67F-A62EFF666E3E}">
          <x14:id>{2A8DC05C-F0A1-424E-B679-B2E856BBF8DC}</x14:id>
        </ext>
      </extLst>
    </cfRule>
  </conditionalFormatting>
  <conditionalFormatting pivot="1">
    <cfRule type="dataBar" priority="216">
      <dataBar>
        <cfvo type="min"/>
        <cfvo type="max"/>
        <color rgb="FFFFB628"/>
      </dataBar>
      <extLst>
        <ext xmlns:x14="http://schemas.microsoft.com/office/spreadsheetml/2009/9/main" uri="{B025F937-C7B1-47D3-B67F-A62EFF666E3E}">
          <x14:id>{A0AE3DC9-F32B-4CF6-ABE4-72FC9C07D27C}</x14:id>
        </ext>
      </extLst>
    </cfRule>
  </conditionalFormatting>
  <conditionalFormatting pivot="1">
    <cfRule type="dataBar" priority="215">
      <dataBar>
        <cfvo type="min"/>
        <cfvo type="max"/>
        <color rgb="FF63C384"/>
      </dataBar>
      <extLst>
        <ext xmlns:x14="http://schemas.microsoft.com/office/spreadsheetml/2009/9/main" uri="{B025F937-C7B1-47D3-B67F-A62EFF666E3E}">
          <x14:id>{6DAA2B1E-3C8F-4BA3-9A5B-B3465EF9EDC3}</x14:id>
        </ext>
      </extLst>
    </cfRule>
  </conditionalFormatting>
  <conditionalFormatting pivot="1">
    <cfRule type="dataBar" priority="212">
      <dataBar>
        <cfvo type="min"/>
        <cfvo type="max"/>
        <color rgb="FFFFB628"/>
      </dataBar>
      <extLst>
        <ext xmlns:x14="http://schemas.microsoft.com/office/spreadsheetml/2009/9/main" uri="{B025F937-C7B1-47D3-B67F-A62EFF666E3E}">
          <x14:id>{32E762A5-920E-4C38-82C8-B861869F4DDE}</x14:id>
        </ext>
      </extLst>
    </cfRule>
  </conditionalFormatting>
  <conditionalFormatting pivot="1">
    <cfRule type="dataBar" priority="211">
      <dataBar>
        <cfvo type="min"/>
        <cfvo type="max"/>
        <color rgb="FF63C384"/>
      </dataBar>
      <extLst>
        <ext xmlns:x14="http://schemas.microsoft.com/office/spreadsheetml/2009/9/main" uri="{B025F937-C7B1-47D3-B67F-A62EFF666E3E}">
          <x14:id>{921D1C05-95A6-4E27-9992-DA1CC92B832B}</x14:id>
        </ext>
      </extLst>
    </cfRule>
  </conditionalFormatting>
  <conditionalFormatting pivot="1">
    <cfRule type="dataBar" priority="210">
      <dataBar>
        <cfvo type="min"/>
        <cfvo type="max"/>
        <color rgb="FFFFB628"/>
      </dataBar>
      <extLst>
        <ext xmlns:x14="http://schemas.microsoft.com/office/spreadsheetml/2009/9/main" uri="{B025F937-C7B1-47D3-B67F-A62EFF666E3E}">
          <x14:id>{1AEA6B05-95F5-4088-8D2C-50D3FAF43185}</x14:id>
        </ext>
      </extLst>
    </cfRule>
  </conditionalFormatting>
  <conditionalFormatting pivot="1">
    <cfRule type="dataBar" priority="209">
      <dataBar>
        <cfvo type="min"/>
        <cfvo type="max"/>
        <color rgb="FF63C384"/>
      </dataBar>
      <extLst>
        <ext xmlns:x14="http://schemas.microsoft.com/office/spreadsheetml/2009/9/main" uri="{B025F937-C7B1-47D3-B67F-A62EFF666E3E}">
          <x14:id>{BB83AB16-7653-4D9F-A591-04D77D0BA3C7}</x14:id>
        </ext>
      </extLst>
    </cfRule>
  </conditionalFormatting>
  <conditionalFormatting pivot="1">
    <cfRule type="dataBar" priority="208">
      <dataBar>
        <cfvo type="min"/>
        <cfvo type="max"/>
        <color rgb="FFFFB628"/>
      </dataBar>
      <extLst>
        <ext xmlns:x14="http://schemas.microsoft.com/office/spreadsheetml/2009/9/main" uri="{B025F937-C7B1-47D3-B67F-A62EFF666E3E}">
          <x14:id>{CB948C48-241B-4351-A2E1-AE7290D5FDA5}</x14:id>
        </ext>
      </extLst>
    </cfRule>
  </conditionalFormatting>
  <conditionalFormatting pivot="1">
    <cfRule type="dataBar" priority="207">
      <dataBar>
        <cfvo type="min"/>
        <cfvo type="max"/>
        <color rgb="FF63C384"/>
      </dataBar>
      <extLst>
        <ext xmlns:x14="http://schemas.microsoft.com/office/spreadsheetml/2009/9/main" uri="{B025F937-C7B1-47D3-B67F-A62EFF666E3E}">
          <x14:id>{06995A89-BB48-4DC3-9ADF-17DECC372209}</x14:id>
        </ext>
      </extLst>
    </cfRule>
  </conditionalFormatting>
  <conditionalFormatting pivot="1">
    <cfRule type="dataBar" priority="206">
      <dataBar>
        <cfvo type="min"/>
        <cfvo type="max"/>
        <color rgb="FFFFB628"/>
      </dataBar>
      <extLst>
        <ext xmlns:x14="http://schemas.microsoft.com/office/spreadsheetml/2009/9/main" uri="{B025F937-C7B1-47D3-B67F-A62EFF666E3E}">
          <x14:id>{CF983FC5-D5DB-4723-8C5C-F4C49215CC92}</x14:id>
        </ext>
      </extLst>
    </cfRule>
  </conditionalFormatting>
  <conditionalFormatting pivot="1">
    <cfRule type="dataBar" priority="205">
      <dataBar>
        <cfvo type="min"/>
        <cfvo type="max"/>
        <color rgb="FF63C384"/>
      </dataBar>
      <extLst>
        <ext xmlns:x14="http://schemas.microsoft.com/office/spreadsheetml/2009/9/main" uri="{B025F937-C7B1-47D3-B67F-A62EFF666E3E}">
          <x14:id>{5AF6520C-C8C4-4E24-9962-F898443B9599}</x14:id>
        </ext>
      </extLst>
    </cfRule>
  </conditionalFormatting>
  <conditionalFormatting pivot="1">
    <cfRule type="dataBar" priority="204">
      <dataBar>
        <cfvo type="min"/>
        <cfvo type="max"/>
        <color rgb="FFFFB628"/>
      </dataBar>
      <extLst>
        <ext xmlns:x14="http://schemas.microsoft.com/office/spreadsheetml/2009/9/main" uri="{B025F937-C7B1-47D3-B67F-A62EFF666E3E}">
          <x14:id>{393885D6-6D35-4CCD-87E0-EFE8AD81CF4C}</x14:id>
        </ext>
      </extLst>
    </cfRule>
  </conditionalFormatting>
  <conditionalFormatting pivot="1">
    <cfRule type="dataBar" priority="203">
      <dataBar>
        <cfvo type="min"/>
        <cfvo type="max"/>
        <color rgb="FF63C384"/>
      </dataBar>
      <extLst>
        <ext xmlns:x14="http://schemas.microsoft.com/office/spreadsheetml/2009/9/main" uri="{B025F937-C7B1-47D3-B67F-A62EFF666E3E}">
          <x14:id>{1450FABD-DDB7-4540-9888-742F28FE263B}</x14:id>
        </ext>
      </extLst>
    </cfRule>
  </conditionalFormatting>
  <conditionalFormatting pivot="1">
    <cfRule type="dataBar" priority="202">
      <dataBar>
        <cfvo type="min"/>
        <cfvo type="max"/>
        <color rgb="FFFFB628"/>
      </dataBar>
      <extLst>
        <ext xmlns:x14="http://schemas.microsoft.com/office/spreadsheetml/2009/9/main" uri="{B025F937-C7B1-47D3-B67F-A62EFF666E3E}">
          <x14:id>{981B9C53-19BE-461C-B25F-E69726366DDB}</x14:id>
        </ext>
      </extLst>
    </cfRule>
  </conditionalFormatting>
  <conditionalFormatting pivot="1">
    <cfRule type="dataBar" priority="201">
      <dataBar>
        <cfvo type="min"/>
        <cfvo type="max"/>
        <color rgb="FF63C384"/>
      </dataBar>
      <extLst>
        <ext xmlns:x14="http://schemas.microsoft.com/office/spreadsheetml/2009/9/main" uri="{B025F937-C7B1-47D3-B67F-A62EFF666E3E}">
          <x14:id>{4D2A0570-D5A1-462C-8480-160287736E43}</x14:id>
        </ext>
      </extLst>
    </cfRule>
  </conditionalFormatting>
  <conditionalFormatting pivot="1">
    <cfRule type="dataBar" priority="200">
      <dataBar>
        <cfvo type="min"/>
        <cfvo type="max"/>
        <color rgb="FFFFB628"/>
      </dataBar>
      <extLst>
        <ext xmlns:x14="http://schemas.microsoft.com/office/spreadsheetml/2009/9/main" uri="{B025F937-C7B1-47D3-B67F-A62EFF666E3E}">
          <x14:id>{60561536-0FAD-431B-AE02-D231708FB033}</x14:id>
        </ext>
      </extLst>
    </cfRule>
  </conditionalFormatting>
  <conditionalFormatting pivot="1">
    <cfRule type="dataBar" priority="199">
      <dataBar>
        <cfvo type="min"/>
        <cfvo type="max"/>
        <color rgb="FF63C384"/>
      </dataBar>
      <extLst>
        <ext xmlns:x14="http://schemas.microsoft.com/office/spreadsheetml/2009/9/main" uri="{B025F937-C7B1-47D3-B67F-A62EFF666E3E}">
          <x14:id>{21378136-427A-40D3-8515-EF20F4CA5087}</x14:id>
        </ext>
      </extLst>
    </cfRule>
  </conditionalFormatting>
  <conditionalFormatting pivot="1">
    <cfRule type="dataBar" priority="198">
      <dataBar>
        <cfvo type="min"/>
        <cfvo type="max"/>
        <color rgb="FFFFB628"/>
      </dataBar>
      <extLst>
        <ext xmlns:x14="http://schemas.microsoft.com/office/spreadsheetml/2009/9/main" uri="{B025F937-C7B1-47D3-B67F-A62EFF666E3E}">
          <x14:id>{AD7585C2-F2A4-45BC-A256-E290F6A07B87}</x14:id>
        </ext>
      </extLst>
    </cfRule>
  </conditionalFormatting>
  <conditionalFormatting pivot="1">
    <cfRule type="dataBar" priority="197">
      <dataBar>
        <cfvo type="min"/>
        <cfvo type="max"/>
        <color rgb="FF63C384"/>
      </dataBar>
      <extLst>
        <ext xmlns:x14="http://schemas.microsoft.com/office/spreadsheetml/2009/9/main" uri="{B025F937-C7B1-47D3-B67F-A62EFF666E3E}">
          <x14:id>{6D44DEB4-10CF-4A79-9FC1-C063BBBC262E}</x14:id>
        </ext>
      </extLst>
    </cfRule>
  </conditionalFormatting>
  <conditionalFormatting pivot="1">
    <cfRule type="dataBar" priority="196">
      <dataBar>
        <cfvo type="min"/>
        <cfvo type="max"/>
        <color rgb="FFFFB628"/>
      </dataBar>
      <extLst>
        <ext xmlns:x14="http://schemas.microsoft.com/office/spreadsheetml/2009/9/main" uri="{B025F937-C7B1-47D3-B67F-A62EFF666E3E}">
          <x14:id>{E332468A-E268-416D-91D9-D80D3488C9E7}</x14:id>
        </ext>
      </extLst>
    </cfRule>
  </conditionalFormatting>
  <conditionalFormatting pivot="1">
    <cfRule type="dataBar" priority="195">
      <dataBar>
        <cfvo type="min"/>
        <cfvo type="max"/>
        <color rgb="FF63C384"/>
      </dataBar>
      <extLst>
        <ext xmlns:x14="http://schemas.microsoft.com/office/spreadsheetml/2009/9/main" uri="{B025F937-C7B1-47D3-B67F-A62EFF666E3E}">
          <x14:id>{B3173027-5EBC-4138-9901-358B4FDAEEE3}</x14:id>
        </ext>
      </extLst>
    </cfRule>
  </conditionalFormatting>
  <conditionalFormatting pivot="1">
    <cfRule type="dataBar" priority="194">
      <dataBar>
        <cfvo type="min"/>
        <cfvo type="max"/>
        <color rgb="FFFFB628"/>
      </dataBar>
      <extLst>
        <ext xmlns:x14="http://schemas.microsoft.com/office/spreadsheetml/2009/9/main" uri="{B025F937-C7B1-47D3-B67F-A62EFF666E3E}">
          <x14:id>{01D825CC-FF25-47C7-BFFC-4806D73C516C}</x14:id>
        </ext>
      </extLst>
    </cfRule>
  </conditionalFormatting>
  <conditionalFormatting pivot="1">
    <cfRule type="dataBar" priority="193">
      <dataBar>
        <cfvo type="min"/>
        <cfvo type="max"/>
        <color rgb="FF63C384"/>
      </dataBar>
      <extLst>
        <ext xmlns:x14="http://schemas.microsoft.com/office/spreadsheetml/2009/9/main" uri="{B025F937-C7B1-47D3-B67F-A62EFF666E3E}">
          <x14:id>{A7184F6E-261D-4EC6-BB09-969DBE5ED6F5}</x14:id>
        </ext>
      </extLst>
    </cfRule>
  </conditionalFormatting>
  <conditionalFormatting pivot="1">
    <cfRule type="dataBar" priority="192">
      <dataBar>
        <cfvo type="min"/>
        <cfvo type="max"/>
        <color rgb="FFFFB628"/>
      </dataBar>
      <extLst>
        <ext xmlns:x14="http://schemas.microsoft.com/office/spreadsheetml/2009/9/main" uri="{B025F937-C7B1-47D3-B67F-A62EFF666E3E}">
          <x14:id>{E36ADFED-C1ED-4E46-B4C1-4AD7E9B31EC7}</x14:id>
        </ext>
      </extLst>
    </cfRule>
  </conditionalFormatting>
  <conditionalFormatting pivot="1">
    <cfRule type="dataBar" priority="191">
      <dataBar>
        <cfvo type="min"/>
        <cfvo type="max"/>
        <color rgb="FFFFB628"/>
      </dataBar>
      <extLst>
        <ext xmlns:x14="http://schemas.microsoft.com/office/spreadsheetml/2009/9/main" uri="{B025F937-C7B1-47D3-B67F-A62EFF666E3E}">
          <x14:id>{29709E1F-D576-4C2F-9517-10A0692371D8}</x14:id>
        </ext>
      </extLst>
    </cfRule>
  </conditionalFormatting>
  <conditionalFormatting pivot="1">
    <cfRule type="dataBar" priority="190">
      <dataBar>
        <cfvo type="min"/>
        <cfvo type="max"/>
        <color rgb="FF63C384"/>
      </dataBar>
      <extLst>
        <ext xmlns:x14="http://schemas.microsoft.com/office/spreadsheetml/2009/9/main" uri="{B025F937-C7B1-47D3-B67F-A62EFF666E3E}">
          <x14:id>{BCA491F6-6F4F-4D26-99E1-38B158E9CE3D}</x14:id>
        </ext>
      </extLst>
    </cfRule>
  </conditionalFormatting>
  <conditionalFormatting pivot="1">
    <cfRule type="dataBar" priority="189">
      <dataBar>
        <cfvo type="min"/>
        <cfvo type="max"/>
        <color rgb="FFFFB628"/>
      </dataBar>
      <extLst>
        <ext xmlns:x14="http://schemas.microsoft.com/office/spreadsheetml/2009/9/main" uri="{B025F937-C7B1-47D3-B67F-A62EFF666E3E}">
          <x14:id>{7A9D7B61-C5D3-45EF-828D-4AB6342CAFB8}</x14:id>
        </ext>
      </extLst>
    </cfRule>
  </conditionalFormatting>
  <conditionalFormatting pivot="1">
    <cfRule type="dataBar" priority="188">
      <dataBar>
        <cfvo type="min"/>
        <cfvo type="max"/>
        <color rgb="FF63C384"/>
      </dataBar>
      <extLst>
        <ext xmlns:x14="http://schemas.microsoft.com/office/spreadsheetml/2009/9/main" uri="{B025F937-C7B1-47D3-B67F-A62EFF666E3E}">
          <x14:id>{5797B920-3404-4A03-BB2D-3B61B8397116}</x14:id>
        </ext>
      </extLst>
    </cfRule>
  </conditionalFormatting>
  <conditionalFormatting pivot="1">
    <cfRule type="dataBar" priority="187">
      <dataBar>
        <cfvo type="min"/>
        <cfvo type="max"/>
        <color rgb="FFFFB628"/>
      </dataBar>
      <extLst>
        <ext xmlns:x14="http://schemas.microsoft.com/office/spreadsheetml/2009/9/main" uri="{B025F937-C7B1-47D3-B67F-A62EFF666E3E}">
          <x14:id>{ABEA8A74-0C7A-4E0C-AB43-728E1107B469}</x14:id>
        </ext>
      </extLst>
    </cfRule>
  </conditionalFormatting>
  <conditionalFormatting pivot="1">
    <cfRule type="dataBar" priority="186">
      <dataBar>
        <cfvo type="min"/>
        <cfvo type="max"/>
        <color rgb="FF63C384"/>
      </dataBar>
      <extLst>
        <ext xmlns:x14="http://schemas.microsoft.com/office/spreadsheetml/2009/9/main" uri="{B025F937-C7B1-47D3-B67F-A62EFF666E3E}">
          <x14:id>{264324A7-865C-4E12-8EB5-DC9F49ECDBE2}</x14:id>
        </ext>
      </extLst>
    </cfRule>
  </conditionalFormatting>
  <conditionalFormatting pivot="1">
    <cfRule type="dataBar" priority="4">
      <dataBar>
        <cfvo type="min"/>
        <cfvo type="max"/>
        <color rgb="FFFFB628"/>
      </dataBar>
      <extLst>
        <ext xmlns:x14="http://schemas.microsoft.com/office/spreadsheetml/2009/9/main" uri="{B025F937-C7B1-47D3-B67F-A62EFF666E3E}">
          <x14:id>{BC1AEA2C-35FC-4018-B80A-828602FEF91D}</x14:id>
        </ext>
      </extLst>
    </cfRule>
  </conditionalFormatting>
  <conditionalFormatting pivot="1">
    <cfRule type="dataBar" priority="184">
      <dataBar>
        <cfvo type="min"/>
        <cfvo type="max"/>
        <color rgb="FF63C384"/>
      </dataBar>
      <extLst>
        <ext xmlns:x14="http://schemas.microsoft.com/office/spreadsheetml/2009/9/main" uri="{B025F937-C7B1-47D3-B67F-A62EFF666E3E}">
          <x14:id>{D5F57E3D-274B-4D74-8865-3C723BBF9FE8}</x14:id>
        </ext>
      </extLst>
    </cfRule>
  </conditionalFormatting>
  <conditionalFormatting pivot="1">
    <cfRule type="dataBar" priority="183">
      <dataBar>
        <cfvo type="min"/>
        <cfvo type="max"/>
        <color rgb="FFFFB628"/>
      </dataBar>
      <extLst>
        <ext xmlns:x14="http://schemas.microsoft.com/office/spreadsheetml/2009/9/main" uri="{B025F937-C7B1-47D3-B67F-A62EFF666E3E}">
          <x14:id>{2A1C73D3-1933-4A9C-AE17-DD9605337AB7}</x14:id>
        </ext>
      </extLst>
    </cfRule>
  </conditionalFormatting>
  <conditionalFormatting pivot="1">
    <cfRule type="dataBar" priority="182">
      <dataBar>
        <cfvo type="min"/>
        <cfvo type="max"/>
        <color rgb="FF63C384"/>
      </dataBar>
      <extLst>
        <ext xmlns:x14="http://schemas.microsoft.com/office/spreadsheetml/2009/9/main" uri="{B025F937-C7B1-47D3-B67F-A62EFF666E3E}">
          <x14:id>{C605FDDF-6A2A-4D8F-A892-D3987339756E}</x14:id>
        </ext>
      </extLst>
    </cfRule>
  </conditionalFormatting>
  <conditionalFormatting pivot="1">
    <cfRule type="dataBar" priority="181">
      <dataBar>
        <cfvo type="min"/>
        <cfvo type="max"/>
        <color rgb="FFFFB628"/>
      </dataBar>
      <extLst>
        <ext xmlns:x14="http://schemas.microsoft.com/office/spreadsheetml/2009/9/main" uri="{B025F937-C7B1-47D3-B67F-A62EFF666E3E}">
          <x14:id>{9FC30D79-D29F-44F5-8F13-8312F2353050}</x14:id>
        </ext>
      </extLst>
    </cfRule>
  </conditionalFormatting>
  <conditionalFormatting pivot="1">
    <cfRule type="dataBar" priority="180">
      <dataBar>
        <cfvo type="min"/>
        <cfvo type="max"/>
        <color rgb="FF63C384"/>
      </dataBar>
      <extLst>
        <ext xmlns:x14="http://schemas.microsoft.com/office/spreadsheetml/2009/9/main" uri="{B025F937-C7B1-47D3-B67F-A62EFF666E3E}">
          <x14:id>{7C9330C0-B9B5-4431-8BB9-6B7F2E6CE555}</x14:id>
        </ext>
      </extLst>
    </cfRule>
  </conditionalFormatting>
  <conditionalFormatting pivot="1">
    <cfRule type="dataBar" priority="179">
      <dataBar>
        <cfvo type="min"/>
        <cfvo type="max"/>
        <color rgb="FFFFB628"/>
      </dataBar>
      <extLst>
        <ext xmlns:x14="http://schemas.microsoft.com/office/spreadsheetml/2009/9/main" uri="{B025F937-C7B1-47D3-B67F-A62EFF666E3E}">
          <x14:id>{7996A678-D9E2-4943-BB24-CF2202FCD50B}</x14:id>
        </ext>
      </extLst>
    </cfRule>
  </conditionalFormatting>
  <conditionalFormatting pivot="1">
    <cfRule type="dataBar" priority="178">
      <dataBar>
        <cfvo type="min"/>
        <cfvo type="max"/>
        <color rgb="FF63C384"/>
      </dataBar>
      <extLst>
        <ext xmlns:x14="http://schemas.microsoft.com/office/spreadsheetml/2009/9/main" uri="{B025F937-C7B1-47D3-B67F-A62EFF666E3E}">
          <x14:id>{6DE608E2-9A09-4FBD-8CC4-040C64CDDC24}</x14:id>
        </ext>
      </extLst>
    </cfRule>
  </conditionalFormatting>
  <conditionalFormatting pivot="1">
    <cfRule type="dataBar" priority="177">
      <dataBar>
        <cfvo type="min"/>
        <cfvo type="max"/>
        <color rgb="FFFFB628"/>
      </dataBar>
      <extLst>
        <ext xmlns:x14="http://schemas.microsoft.com/office/spreadsheetml/2009/9/main" uri="{B025F937-C7B1-47D3-B67F-A62EFF666E3E}">
          <x14:id>{6D848F55-1C0C-4279-8E04-7E4945237624}</x14:id>
        </ext>
      </extLst>
    </cfRule>
  </conditionalFormatting>
  <conditionalFormatting pivot="1">
    <cfRule type="dataBar" priority="176">
      <dataBar>
        <cfvo type="min"/>
        <cfvo type="max"/>
        <color rgb="FF63C384"/>
      </dataBar>
      <extLst>
        <ext xmlns:x14="http://schemas.microsoft.com/office/spreadsheetml/2009/9/main" uri="{B025F937-C7B1-47D3-B67F-A62EFF666E3E}">
          <x14:id>{645A4212-F32C-46D1-98F2-9883D3D56B7F}</x14:id>
        </ext>
      </extLst>
    </cfRule>
  </conditionalFormatting>
  <conditionalFormatting pivot="1">
    <cfRule type="dataBar" priority="175">
      <dataBar>
        <cfvo type="min"/>
        <cfvo type="max"/>
        <color rgb="FFFFB628"/>
      </dataBar>
      <extLst>
        <ext xmlns:x14="http://schemas.microsoft.com/office/spreadsheetml/2009/9/main" uri="{B025F937-C7B1-47D3-B67F-A62EFF666E3E}">
          <x14:id>{65FDB7A0-835A-4F82-A400-DF1BE74CDA74}</x14:id>
        </ext>
      </extLst>
    </cfRule>
  </conditionalFormatting>
  <conditionalFormatting pivot="1">
    <cfRule type="dataBar" priority="174">
      <dataBar>
        <cfvo type="min"/>
        <cfvo type="max"/>
        <color rgb="FF63C384"/>
      </dataBar>
      <extLst>
        <ext xmlns:x14="http://schemas.microsoft.com/office/spreadsheetml/2009/9/main" uri="{B025F937-C7B1-47D3-B67F-A62EFF666E3E}">
          <x14:id>{6F75B6CE-9EA7-4564-BE38-ED91F1D14E90}</x14:id>
        </ext>
      </extLst>
    </cfRule>
  </conditionalFormatting>
  <conditionalFormatting pivot="1">
    <cfRule type="dataBar" priority="173">
      <dataBar>
        <cfvo type="min"/>
        <cfvo type="max"/>
        <color rgb="FFFFB628"/>
      </dataBar>
      <extLst>
        <ext xmlns:x14="http://schemas.microsoft.com/office/spreadsheetml/2009/9/main" uri="{B025F937-C7B1-47D3-B67F-A62EFF666E3E}">
          <x14:id>{1CFE77D7-0311-4A3F-BD9F-A006F9C78C76}</x14:id>
        </ext>
      </extLst>
    </cfRule>
  </conditionalFormatting>
  <conditionalFormatting pivot="1">
    <cfRule type="dataBar" priority="172">
      <dataBar>
        <cfvo type="min"/>
        <cfvo type="max"/>
        <color rgb="FF63C384"/>
      </dataBar>
      <extLst>
        <ext xmlns:x14="http://schemas.microsoft.com/office/spreadsheetml/2009/9/main" uri="{B025F937-C7B1-47D3-B67F-A62EFF666E3E}">
          <x14:id>{0BBA1612-5695-41BD-906A-3C211744FBE3}</x14:id>
        </ext>
      </extLst>
    </cfRule>
  </conditionalFormatting>
  <conditionalFormatting pivot="1">
    <cfRule type="dataBar" priority="171">
      <dataBar>
        <cfvo type="min"/>
        <cfvo type="max"/>
        <color rgb="FFFFB628"/>
      </dataBar>
      <extLst>
        <ext xmlns:x14="http://schemas.microsoft.com/office/spreadsheetml/2009/9/main" uri="{B025F937-C7B1-47D3-B67F-A62EFF666E3E}">
          <x14:id>{70B5BDE3-BB79-4844-8831-7F58ED7DAD2A}</x14:id>
        </ext>
      </extLst>
    </cfRule>
  </conditionalFormatting>
  <conditionalFormatting pivot="1">
    <cfRule type="dataBar" priority="170">
      <dataBar>
        <cfvo type="min"/>
        <cfvo type="max"/>
        <color rgb="FF63C384"/>
      </dataBar>
      <extLst>
        <ext xmlns:x14="http://schemas.microsoft.com/office/spreadsheetml/2009/9/main" uri="{B025F937-C7B1-47D3-B67F-A62EFF666E3E}">
          <x14:id>{37ECE3F3-284F-403B-8E68-1D7270D0CD2A}</x14:id>
        </ext>
      </extLst>
    </cfRule>
  </conditionalFormatting>
  <conditionalFormatting pivot="1">
    <cfRule type="dataBar" priority="169">
      <dataBar>
        <cfvo type="min"/>
        <cfvo type="max"/>
        <color rgb="FFFFB628"/>
      </dataBar>
      <extLst>
        <ext xmlns:x14="http://schemas.microsoft.com/office/spreadsheetml/2009/9/main" uri="{B025F937-C7B1-47D3-B67F-A62EFF666E3E}">
          <x14:id>{79663773-6CBE-4044-BACF-B4E1F2226115}</x14:id>
        </ext>
      </extLst>
    </cfRule>
  </conditionalFormatting>
  <conditionalFormatting pivot="1">
    <cfRule type="dataBar" priority="168">
      <dataBar>
        <cfvo type="min"/>
        <cfvo type="max"/>
        <color rgb="FF63C384"/>
      </dataBar>
      <extLst>
        <ext xmlns:x14="http://schemas.microsoft.com/office/spreadsheetml/2009/9/main" uri="{B025F937-C7B1-47D3-B67F-A62EFF666E3E}">
          <x14:id>{028B7E64-8676-4CF1-995D-996ED95C901B}</x14:id>
        </ext>
      </extLst>
    </cfRule>
  </conditionalFormatting>
  <conditionalFormatting pivot="1">
    <cfRule type="dataBar" priority="167">
      <dataBar>
        <cfvo type="min"/>
        <cfvo type="max"/>
        <color rgb="FF63C384"/>
      </dataBar>
      <extLst>
        <ext xmlns:x14="http://schemas.microsoft.com/office/spreadsheetml/2009/9/main" uri="{B025F937-C7B1-47D3-B67F-A62EFF666E3E}">
          <x14:id>{64F7426E-7E7C-4760-99B8-F7BE9278FB60}</x14:id>
        </ext>
      </extLst>
    </cfRule>
  </conditionalFormatting>
  <conditionalFormatting pivot="1">
    <cfRule type="dataBar" priority="166">
      <dataBar>
        <cfvo type="min"/>
        <cfvo type="max"/>
        <color rgb="FF63C384"/>
      </dataBar>
      <extLst>
        <ext xmlns:x14="http://schemas.microsoft.com/office/spreadsheetml/2009/9/main" uri="{B025F937-C7B1-47D3-B67F-A62EFF666E3E}">
          <x14:id>{1E1E3CFA-A971-442E-8C03-B6EC54459D7D}</x14:id>
        </ext>
      </extLst>
    </cfRule>
  </conditionalFormatting>
  <conditionalFormatting pivot="1">
    <cfRule type="dataBar" priority="165">
      <dataBar>
        <cfvo type="min"/>
        <cfvo type="max"/>
        <color rgb="FFFFB628"/>
      </dataBar>
      <extLst>
        <ext xmlns:x14="http://schemas.microsoft.com/office/spreadsheetml/2009/9/main" uri="{B025F937-C7B1-47D3-B67F-A62EFF666E3E}">
          <x14:id>{77C42E0B-A6E2-40D5-94D2-3C055C19D9A1}</x14:id>
        </ext>
      </extLst>
    </cfRule>
  </conditionalFormatting>
  <conditionalFormatting pivot="1">
    <cfRule type="dataBar" priority="164">
      <dataBar>
        <cfvo type="min"/>
        <cfvo type="max"/>
        <color rgb="FF63C384"/>
      </dataBar>
      <extLst>
        <ext xmlns:x14="http://schemas.microsoft.com/office/spreadsheetml/2009/9/main" uri="{B025F937-C7B1-47D3-B67F-A62EFF666E3E}">
          <x14:id>{1CE9B229-D375-4C13-A244-4631DADDF759}</x14:id>
        </ext>
      </extLst>
    </cfRule>
  </conditionalFormatting>
  <conditionalFormatting pivot="1">
    <cfRule type="dataBar" priority="163">
      <dataBar>
        <cfvo type="min"/>
        <cfvo type="max"/>
        <color rgb="FFFFB628"/>
      </dataBar>
      <extLst>
        <ext xmlns:x14="http://schemas.microsoft.com/office/spreadsheetml/2009/9/main" uri="{B025F937-C7B1-47D3-B67F-A62EFF666E3E}">
          <x14:id>{06615E05-6F32-404D-8219-86394C11361C}</x14:id>
        </ext>
      </extLst>
    </cfRule>
  </conditionalFormatting>
  <conditionalFormatting pivot="1">
    <cfRule type="dataBar" priority="162">
      <dataBar>
        <cfvo type="min"/>
        <cfvo type="max"/>
        <color rgb="FF63C384"/>
      </dataBar>
      <extLst>
        <ext xmlns:x14="http://schemas.microsoft.com/office/spreadsheetml/2009/9/main" uri="{B025F937-C7B1-47D3-B67F-A62EFF666E3E}">
          <x14:id>{623D75AC-4CD5-495C-ADE7-A5B957C379ED}</x14:id>
        </ext>
      </extLst>
    </cfRule>
  </conditionalFormatting>
  <conditionalFormatting pivot="1">
    <cfRule type="dataBar" priority="161">
      <dataBar>
        <cfvo type="min"/>
        <cfvo type="max"/>
        <color rgb="FFFFB628"/>
      </dataBar>
      <extLst>
        <ext xmlns:x14="http://schemas.microsoft.com/office/spreadsheetml/2009/9/main" uri="{B025F937-C7B1-47D3-B67F-A62EFF666E3E}">
          <x14:id>{7E9A4798-3EB9-4755-9289-8DC168D3FE15}</x14:id>
        </ext>
      </extLst>
    </cfRule>
  </conditionalFormatting>
  <conditionalFormatting pivot="1">
    <cfRule type="dataBar" priority="160">
      <dataBar>
        <cfvo type="min"/>
        <cfvo type="max"/>
        <color rgb="FF63C384"/>
      </dataBar>
      <extLst>
        <ext xmlns:x14="http://schemas.microsoft.com/office/spreadsheetml/2009/9/main" uri="{B025F937-C7B1-47D3-B67F-A62EFF666E3E}">
          <x14:id>{A3B24AC5-F367-487C-8883-C343B4412632}</x14:id>
        </ext>
      </extLst>
    </cfRule>
  </conditionalFormatting>
  <conditionalFormatting pivot="1">
    <cfRule type="dataBar" priority="159">
      <dataBar>
        <cfvo type="min"/>
        <cfvo type="max"/>
        <color rgb="FFFFB628"/>
      </dataBar>
      <extLst>
        <ext xmlns:x14="http://schemas.microsoft.com/office/spreadsheetml/2009/9/main" uri="{B025F937-C7B1-47D3-B67F-A62EFF666E3E}">
          <x14:id>{41A05984-1CAB-4F5F-B97D-266EE3067882}</x14:id>
        </ext>
      </extLst>
    </cfRule>
  </conditionalFormatting>
  <conditionalFormatting pivot="1">
    <cfRule type="dataBar" priority="158">
      <dataBar>
        <cfvo type="min"/>
        <cfvo type="max"/>
        <color rgb="FF63C384"/>
      </dataBar>
      <extLst>
        <ext xmlns:x14="http://schemas.microsoft.com/office/spreadsheetml/2009/9/main" uri="{B025F937-C7B1-47D3-B67F-A62EFF666E3E}">
          <x14:id>{627AC5FC-9409-40ED-AE18-0A439CC7D7AE}</x14:id>
        </ext>
      </extLst>
    </cfRule>
  </conditionalFormatting>
  <conditionalFormatting pivot="1">
    <cfRule type="dataBar" priority="157">
      <dataBar>
        <cfvo type="min"/>
        <cfvo type="max"/>
        <color rgb="FFFFB628"/>
      </dataBar>
      <extLst>
        <ext xmlns:x14="http://schemas.microsoft.com/office/spreadsheetml/2009/9/main" uri="{B025F937-C7B1-47D3-B67F-A62EFF666E3E}">
          <x14:id>{60DBB2A6-0302-4983-8F1A-288DDEAECB7D}</x14:id>
        </ext>
      </extLst>
    </cfRule>
  </conditionalFormatting>
  <conditionalFormatting pivot="1">
    <cfRule type="dataBar" priority="156">
      <dataBar>
        <cfvo type="min"/>
        <cfvo type="max"/>
        <color rgb="FF63C384"/>
      </dataBar>
      <extLst>
        <ext xmlns:x14="http://schemas.microsoft.com/office/spreadsheetml/2009/9/main" uri="{B025F937-C7B1-47D3-B67F-A62EFF666E3E}">
          <x14:id>{5185D26E-0227-4D61-BD72-917EF340F8C5}</x14:id>
        </ext>
      </extLst>
    </cfRule>
  </conditionalFormatting>
  <conditionalFormatting pivot="1">
    <cfRule type="dataBar" priority="155">
      <dataBar>
        <cfvo type="min"/>
        <cfvo type="max"/>
        <color rgb="FFFFB628"/>
      </dataBar>
      <extLst>
        <ext xmlns:x14="http://schemas.microsoft.com/office/spreadsheetml/2009/9/main" uri="{B025F937-C7B1-47D3-B67F-A62EFF666E3E}">
          <x14:id>{55984AEF-E30B-437D-BCF5-87E4B857B67C}</x14:id>
        </ext>
      </extLst>
    </cfRule>
  </conditionalFormatting>
  <conditionalFormatting pivot="1">
    <cfRule type="dataBar" priority="154">
      <dataBar>
        <cfvo type="min"/>
        <cfvo type="max"/>
        <color rgb="FF63C384"/>
      </dataBar>
      <extLst>
        <ext xmlns:x14="http://schemas.microsoft.com/office/spreadsheetml/2009/9/main" uri="{B025F937-C7B1-47D3-B67F-A62EFF666E3E}">
          <x14:id>{CCF2A519-BEF2-4DD8-94D9-D94DFAA9F97D}</x14:id>
        </ext>
      </extLst>
    </cfRule>
  </conditionalFormatting>
  <conditionalFormatting pivot="1">
    <cfRule type="dataBar" priority="153">
      <dataBar>
        <cfvo type="min"/>
        <cfvo type="max"/>
        <color rgb="FFFFB628"/>
      </dataBar>
      <extLst>
        <ext xmlns:x14="http://schemas.microsoft.com/office/spreadsheetml/2009/9/main" uri="{B025F937-C7B1-47D3-B67F-A62EFF666E3E}">
          <x14:id>{FCEEC2C3-788F-4C64-B6D9-E9CFE63ECE33}</x14:id>
        </ext>
      </extLst>
    </cfRule>
  </conditionalFormatting>
  <conditionalFormatting pivot="1">
    <cfRule type="dataBar" priority="152">
      <dataBar>
        <cfvo type="min"/>
        <cfvo type="max"/>
        <color rgb="FF63C384"/>
      </dataBar>
      <extLst>
        <ext xmlns:x14="http://schemas.microsoft.com/office/spreadsheetml/2009/9/main" uri="{B025F937-C7B1-47D3-B67F-A62EFF666E3E}">
          <x14:id>{242D4CB5-3FAD-489B-B229-686B82AA605C}</x14:id>
        </ext>
      </extLst>
    </cfRule>
  </conditionalFormatting>
  <conditionalFormatting pivot="1">
    <cfRule type="dataBar" priority="151">
      <dataBar>
        <cfvo type="min"/>
        <cfvo type="max"/>
        <color rgb="FFFFB628"/>
      </dataBar>
      <extLst>
        <ext xmlns:x14="http://schemas.microsoft.com/office/spreadsheetml/2009/9/main" uri="{B025F937-C7B1-47D3-B67F-A62EFF666E3E}">
          <x14:id>{F4B43C03-3E23-4589-B597-E25220308C6E}</x14:id>
        </ext>
      </extLst>
    </cfRule>
  </conditionalFormatting>
  <conditionalFormatting pivot="1">
    <cfRule type="dataBar" priority="150">
      <dataBar>
        <cfvo type="min"/>
        <cfvo type="max"/>
        <color rgb="FF63C384"/>
      </dataBar>
      <extLst>
        <ext xmlns:x14="http://schemas.microsoft.com/office/spreadsheetml/2009/9/main" uri="{B025F937-C7B1-47D3-B67F-A62EFF666E3E}">
          <x14:id>{F939C451-6425-4FDB-96C7-0EBDFE26ADA4}</x14:id>
        </ext>
      </extLst>
    </cfRule>
  </conditionalFormatting>
  <conditionalFormatting pivot="1">
    <cfRule type="dataBar" priority="149">
      <dataBar>
        <cfvo type="min"/>
        <cfvo type="max"/>
        <color rgb="FFFFB628"/>
      </dataBar>
      <extLst>
        <ext xmlns:x14="http://schemas.microsoft.com/office/spreadsheetml/2009/9/main" uri="{B025F937-C7B1-47D3-B67F-A62EFF666E3E}">
          <x14:id>{10936A35-8F81-4B2F-9C3E-4F4696335901}</x14:id>
        </ext>
      </extLst>
    </cfRule>
  </conditionalFormatting>
  <conditionalFormatting pivot="1">
    <cfRule type="dataBar" priority="148">
      <dataBar>
        <cfvo type="min"/>
        <cfvo type="max"/>
        <color rgb="FF63C384"/>
      </dataBar>
      <extLst>
        <ext xmlns:x14="http://schemas.microsoft.com/office/spreadsheetml/2009/9/main" uri="{B025F937-C7B1-47D3-B67F-A62EFF666E3E}">
          <x14:id>{01774E37-87D9-4418-B35C-E8C090ECDB7E}</x14:id>
        </ext>
      </extLst>
    </cfRule>
  </conditionalFormatting>
  <conditionalFormatting pivot="1" sqref="C14:I14">
    <cfRule type="dataBar" priority="147">
      <dataBar>
        <cfvo type="min"/>
        <cfvo type="max"/>
        <color rgb="FF63C384"/>
      </dataBar>
      <extLst>
        <ext xmlns:x14="http://schemas.microsoft.com/office/spreadsheetml/2009/9/main" uri="{B025F937-C7B1-47D3-B67F-A62EFF666E3E}">
          <x14:id>{F875D0C8-8C9A-413F-9096-B95924A34E83}</x14:id>
        </ext>
      </extLst>
    </cfRule>
  </conditionalFormatting>
  <conditionalFormatting pivot="1" sqref="B14">
    <cfRule type="dataBar" priority="146">
      <dataBar>
        <cfvo type="min"/>
        <cfvo type="max"/>
        <color rgb="FFFFB628"/>
      </dataBar>
      <extLst>
        <ext xmlns:x14="http://schemas.microsoft.com/office/spreadsheetml/2009/9/main" uri="{B025F937-C7B1-47D3-B67F-A62EFF666E3E}">
          <x14:id>{B6B7DEC2-CC3A-44C7-82EC-9B10F7F3C740}</x14:id>
        </ext>
      </extLst>
    </cfRule>
  </conditionalFormatting>
  <conditionalFormatting pivot="1">
    <cfRule type="dataBar" priority="145">
      <dataBar>
        <cfvo type="min"/>
        <cfvo type="max"/>
        <color rgb="FF63C384"/>
      </dataBar>
      <extLst>
        <ext xmlns:x14="http://schemas.microsoft.com/office/spreadsheetml/2009/9/main" uri="{B025F937-C7B1-47D3-B67F-A62EFF666E3E}">
          <x14:id>{8B49875C-81F6-4403-A58E-3828AAE37E00}</x14:id>
        </ext>
      </extLst>
    </cfRule>
  </conditionalFormatting>
  <conditionalFormatting pivot="1">
    <cfRule type="dataBar" priority="120">
      <dataBar>
        <cfvo type="min"/>
        <cfvo type="max"/>
        <color rgb="FF63C384"/>
      </dataBar>
      <extLst>
        <ext xmlns:x14="http://schemas.microsoft.com/office/spreadsheetml/2009/9/main" uri="{B025F937-C7B1-47D3-B67F-A62EFF666E3E}">
          <x14:id>{9A4CF18F-325B-415C-872F-705F3248B3FF}</x14:id>
        </ext>
      </extLst>
    </cfRule>
  </conditionalFormatting>
  <conditionalFormatting pivot="1">
    <cfRule type="dataBar" priority="119">
      <dataBar>
        <cfvo type="min"/>
        <cfvo type="max"/>
        <color rgb="FF63C384"/>
      </dataBar>
      <extLst>
        <ext xmlns:x14="http://schemas.microsoft.com/office/spreadsheetml/2009/9/main" uri="{B025F937-C7B1-47D3-B67F-A62EFF666E3E}">
          <x14:id>{876B7091-0996-477A-8827-FA3AC09A8133}</x14:id>
        </ext>
      </extLst>
    </cfRule>
  </conditionalFormatting>
  <conditionalFormatting pivot="1">
    <cfRule type="dataBar" priority="118">
      <dataBar>
        <cfvo type="min"/>
        <cfvo type="max"/>
        <color rgb="FF63C384"/>
      </dataBar>
      <extLst>
        <ext xmlns:x14="http://schemas.microsoft.com/office/spreadsheetml/2009/9/main" uri="{B025F937-C7B1-47D3-B67F-A62EFF666E3E}">
          <x14:id>{0EF3F143-AED3-4E13-A896-657CCF83028A}</x14:id>
        </ext>
      </extLst>
    </cfRule>
  </conditionalFormatting>
  <conditionalFormatting pivot="1">
    <cfRule type="dataBar" priority="117">
      <dataBar>
        <cfvo type="min"/>
        <cfvo type="max"/>
        <color rgb="FF63C384"/>
      </dataBar>
      <extLst>
        <ext xmlns:x14="http://schemas.microsoft.com/office/spreadsheetml/2009/9/main" uri="{B025F937-C7B1-47D3-B67F-A62EFF666E3E}">
          <x14:id>{79DCBDF3-445C-45AC-9826-27AE86662020}</x14:id>
        </ext>
      </extLst>
    </cfRule>
  </conditionalFormatting>
  <conditionalFormatting pivot="1">
    <cfRule type="dataBar" priority="116">
      <dataBar>
        <cfvo type="min"/>
        <cfvo type="max"/>
        <color rgb="FF63C384"/>
      </dataBar>
      <extLst>
        <ext xmlns:x14="http://schemas.microsoft.com/office/spreadsheetml/2009/9/main" uri="{B025F937-C7B1-47D3-B67F-A62EFF666E3E}">
          <x14:id>{C102BBA9-A801-4C72-BAF8-51BFF4D37CA0}</x14:id>
        </ext>
      </extLst>
    </cfRule>
  </conditionalFormatting>
  <conditionalFormatting pivot="1">
    <cfRule type="dataBar" priority="115">
      <dataBar>
        <cfvo type="min"/>
        <cfvo type="max"/>
        <color rgb="FF63C384"/>
      </dataBar>
      <extLst>
        <ext xmlns:x14="http://schemas.microsoft.com/office/spreadsheetml/2009/9/main" uri="{B025F937-C7B1-47D3-B67F-A62EFF666E3E}">
          <x14:id>{5AD1ADF6-2200-442B-A76E-B2D2CA9F95D6}</x14:id>
        </ext>
      </extLst>
    </cfRule>
  </conditionalFormatting>
  <conditionalFormatting pivot="1">
    <cfRule type="dataBar" priority="114">
      <dataBar>
        <cfvo type="min"/>
        <cfvo type="max"/>
        <color rgb="FF63C384"/>
      </dataBar>
      <extLst>
        <ext xmlns:x14="http://schemas.microsoft.com/office/spreadsheetml/2009/9/main" uri="{B025F937-C7B1-47D3-B67F-A62EFF666E3E}">
          <x14:id>{EE49E5EE-C125-4072-A214-CEFF36483151}</x14:id>
        </ext>
      </extLst>
    </cfRule>
  </conditionalFormatting>
  <conditionalFormatting pivot="1">
    <cfRule type="dataBar" priority="113">
      <dataBar>
        <cfvo type="min"/>
        <cfvo type="max"/>
        <color rgb="FFFFB628"/>
      </dataBar>
      <extLst>
        <ext xmlns:x14="http://schemas.microsoft.com/office/spreadsheetml/2009/9/main" uri="{B025F937-C7B1-47D3-B67F-A62EFF666E3E}">
          <x14:id>{AB2EF91E-A1E5-465C-8CF2-F4E66EC8BF78}</x14:id>
        </ext>
      </extLst>
    </cfRule>
  </conditionalFormatting>
  <conditionalFormatting pivot="1">
    <cfRule type="dataBar" priority="112">
      <dataBar>
        <cfvo type="min"/>
        <cfvo type="max"/>
        <color rgb="FFFFB628"/>
      </dataBar>
      <extLst>
        <ext xmlns:x14="http://schemas.microsoft.com/office/spreadsheetml/2009/9/main" uri="{B025F937-C7B1-47D3-B67F-A62EFF666E3E}">
          <x14:id>{1E6C5E52-1A46-44D4-9DD2-0FDBAEC7EC8B}</x14:id>
        </ext>
      </extLst>
    </cfRule>
  </conditionalFormatting>
  <conditionalFormatting pivot="1">
    <cfRule type="dataBar" priority="111">
      <dataBar>
        <cfvo type="min"/>
        <cfvo type="max"/>
        <color rgb="FF63C384"/>
      </dataBar>
      <extLst>
        <ext xmlns:x14="http://schemas.microsoft.com/office/spreadsheetml/2009/9/main" uri="{B025F937-C7B1-47D3-B67F-A62EFF666E3E}">
          <x14:id>{EE50F7DD-AAAE-4C46-A091-3FBB40FEC71F}</x14:id>
        </ext>
      </extLst>
    </cfRule>
  </conditionalFormatting>
  <conditionalFormatting pivot="1">
    <cfRule type="dataBar" priority="110">
      <dataBar>
        <cfvo type="min"/>
        <cfvo type="max"/>
        <color rgb="FF63C384"/>
      </dataBar>
      <extLst>
        <ext xmlns:x14="http://schemas.microsoft.com/office/spreadsheetml/2009/9/main" uri="{B025F937-C7B1-47D3-B67F-A62EFF666E3E}">
          <x14:id>{0824F6AD-F76E-4F86-A634-2AC84FDCF679}</x14:id>
        </ext>
      </extLst>
    </cfRule>
  </conditionalFormatting>
  <conditionalFormatting pivot="1">
    <cfRule type="dataBar" priority="109">
      <dataBar>
        <cfvo type="min"/>
        <cfvo type="max"/>
        <color rgb="FF63C384"/>
      </dataBar>
      <extLst>
        <ext xmlns:x14="http://schemas.microsoft.com/office/spreadsheetml/2009/9/main" uri="{B025F937-C7B1-47D3-B67F-A62EFF666E3E}">
          <x14:id>{CE0A8795-5D25-4F22-B533-F9EB3B2CE695}</x14:id>
        </ext>
      </extLst>
    </cfRule>
  </conditionalFormatting>
  <conditionalFormatting pivot="1">
    <cfRule type="dataBar" priority="108">
      <dataBar>
        <cfvo type="min"/>
        <cfvo type="max"/>
        <color rgb="FF63C384"/>
      </dataBar>
      <extLst>
        <ext xmlns:x14="http://schemas.microsoft.com/office/spreadsheetml/2009/9/main" uri="{B025F937-C7B1-47D3-B67F-A62EFF666E3E}">
          <x14:id>{0542FC1A-96A7-47BC-8217-DF38E713FE5F}</x14:id>
        </ext>
      </extLst>
    </cfRule>
  </conditionalFormatting>
  <conditionalFormatting pivot="1">
    <cfRule type="dataBar" priority="107">
      <dataBar>
        <cfvo type="min"/>
        <cfvo type="max"/>
        <color rgb="FF63C384"/>
      </dataBar>
      <extLst>
        <ext xmlns:x14="http://schemas.microsoft.com/office/spreadsheetml/2009/9/main" uri="{B025F937-C7B1-47D3-B67F-A62EFF666E3E}">
          <x14:id>{73FA08B8-80EC-4EDC-B172-3DBC977D7629}</x14:id>
        </ext>
      </extLst>
    </cfRule>
  </conditionalFormatting>
  <conditionalFormatting pivot="1">
    <cfRule type="dataBar" priority="106">
      <dataBar>
        <cfvo type="min"/>
        <cfvo type="max"/>
        <color rgb="FF63C384"/>
      </dataBar>
      <extLst>
        <ext xmlns:x14="http://schemas.microsoft.com/office/spreadsheetml/2009/9/main" uri="{B025F937-C7B1-47D3-B67F-A62EFF666E3E}">
          <x14:id>{616EFE0E-6345-4971-A394-9F6162565F11}</x14:id>
        </ext>
      </extLst>
    </cfRule>
  </conditionalFormatting>
  <conditionalFormatting pivot="1">
    <cfRule type="dataBar" priority="105">
      <dataBar>
        <cfvo type="min"/>
        <cfvo type="max"/>
        <color rgb="FF63C384"/>
      </dataBar>
      <extLst>
        <ext xmlns:x14="http://schemas.microsoft.com/office/spreadsheetml/2009/9/main" uri="{B025F937-C7B1-47D3-B67F-A62EFF666E3E}">
          <x14:id>{B465899F-EB87-4B1A-94E2-CB4472F898EF}</x14:id>
        </ext>
      </extLst>
    </cfRule>
  </conditionalFormatting>
  <conditionalFormatting pivot="1">
    <cfRule type="dataBar" priority="102">
      <dataBar>
        <cfvo type="min"/>
        <cfvo type="max"/>
        <color rgb="FFFFB628"/>
      </dataBar>
      <extLst>
        <ext xmlns:x14="http://schemas.microsoft.com/office/spreadsheetml/2009/9/main" uri="{B025F937-C7B1-47D3-B67F-A62EFF666E3E}">
          <x14:id>{97151D77-3DCE-4E33-A49D-F1014C35E5F5}</x14:id>
        </ext>
      </extLst>
    </cfRule>
  </conditionalFormatting>
  <conditionalFormatting pivot="1">
    <cfRule type="dataBar" priority="101">
      <dataBar>
        <cfvo type="min"/>
        <cfvo type="max"/>
        <color rgb="FF63C384"/>
      </dataBar>
      <extLst>
        <ext xmlns:x14="http://schemas.microsoft.com/office/spreadsheetml/2009/9/main" uri="{B025F937-C7B1-47D3-B67F-A62EFF666E3E}">
          <x14:id>{D69C91B2-64FC-4864-A876-81122151F24B}</x14:id>
        </ext>
      </extLst>
    </cfRule>
  </conditionalFormatting>
  <conditionalFormatting pivot="1">
    <cfRule type="dataBar" priority="100">
      <dataBar>
        <cfvo type="min"/>
        <cfvo type="max"/>
        <color rgb="FF63C384"/>
      </dataBar>
      <extLst>
        <ext xmlns:x14="http://schemas.microsoft.com/office/spreadsheetml/2009/9/main" uri="{B025F937-C7B1-47D3-B67F-A62EFF666E3E}">
          <x14:id>{1EC7BA75-2638-43C2-9899-D59FD7F9D138}</x14:id>
        </ext>
      </extLst>
    </cfRule>
  </conditionalFormatting>
  <conditionalFormatting pivot="1">
    <cfRule type="dataBar" priority="99">
      <dataBar>
        <cfvo type="min"/>
        <cfvo type="max"/>
        <color rgb="FF63C384"/>
      </dataBar>
      <extLst>
        <ext xmlns:x14="http://schemas.microsoft.com/office/spreadsheetml/2009/9/main" uri="{B025F937-C7B1-47D3-B67F-A62EFF666E3E}">
          <x14:id>{7F044170-0FAA-4ADB-B27D-930BD26B567B}</x14:id>
        </ext>
      </extLst>
    </cfRule>
  </conditionalFormatting>
  <conditionalFormatting pivot="1">
    <cfRule type="dataBar" priority="98">
      <dataBar>
        <cfvo type="min"/>
        <cfvo type="max"/>
        <color rgb="FF63C384"/>
      </dataBar>
      <extLst>
        <ext xmlns:x14="http://schemas.microsoft.com/office/spreadsheetml/2009/9/main" uri="{B025F937-C7B1-47D3-B67F-A62EFF666E3E}">
          <x14:id>{E15A695D-4B11-459C-900A-406E33E3BF09}</x14:id>
        </ext>
      </extLst>
    </cfRule>
  </conditionalFormatting>
  <conditionalFormatting pivot="1">
    <cfRule type="dataBar" priority="97">
      <dataBar>
        <cfvo type="min"/>
        <cfvo type="max"/>
        <color rgb="FF63C384"/>
      </dataBar>
      <extLst>
        <ext xmlns:x14="http://schemas.microsoft.com/office/spreadsheetml/2009/9/main" uri="{B025F937-C7B1-47D3-B67F-A62EFF666E3E}">
          <x14:id>{84D2B7C5-2911-4401-8E24-393D5DFF921D}</x14:id>
        </ext>
      </extLst>
    </cfRule>
  </conditionalFormatting>
  <conditionalFormatting pivot="1">
    <cfRule type="dataBar" priority="96">
      <dataBar>
        <cfvo type="min"/>
        <cfvo type="max"/>
        <color rgb="FF63C384"/>
      </dataBar>
      <extLst>
        <ext xmlns:x14="http://schemas.microsoft.com/office/spreadsheetml/2009/9/main" uri="{B025F937-C7B1-47D3-B67F-A62EFF666E3E}">
          <x14:id>{D51E7ECD-40E6-47A2-83A5-26F5286EDB71}</x14:id>
        </ext>
      </extLst>
    </cfRule>
  </conditionalFormatting>
  <conditionalFormatting pivot="1">
    <cfRule type="dataBar" priority="95">
      <dataBar>
        <cfvo type="min"/>
        <cfvo type="max"/>
        <color rgb="FF63C384"/>
      </dataBar>
      <extLst>
        <ext xmlns:x14="http://schemas.microsoft.com/office/spreadsheetml/2009/9/main" uri="{B025F937-C7B1-47D3-B67F-A62EFF666E3E}">
          <x14:id>{16C97607-DF46-4509-BBAF-0F3B1638BD94}</x14:id>
        </ext>
      </extLst>
    </cfRule>
  </conditionalFormatting>
  <conditionalFormatting pivot="1">
    <cfRule type="dataBar" priority="93">
      <dataBar>
        <cfvo type="min"/>
        <cfvo type="max"/>
        <color rgb="FFFFB628"/>
      </dataBar>
      <extLst>
        <ext xmlns:x14="http://schemas.microsoft.com/office/spreadsheetml/2009/9/main" uri="{B025F937-C7B1-47D3-B67F-A62EFF666E3E}">
          <x14:id>{2A121C86-37DC-4ED6-AD98-074D830F085D}</x14:id>
        </ext>
      </extLst>
    </cfRule>
  </conditionalFormatting>
  <conditionalFormatting pivot="1">
    <cfRule type="dataBar" priority="92">
      <dataBar>
        <cfvo type="min"/>
        <cfvo type="max"/>
        <color rgb="FF63C384"/>
      </dataBar>
      <extLst>
        <ext xmlns:x14="http://schemas.microsoft.com/office/spreadsheetml/2009/9/main" uri="{B025F937-C7B1-47D3-B67F-A62EFF666E3E}">
          <x14:id>{5E53C03F-93F9-4A3F-8E96-3CCCF7710883}</x14:id>
        </ext>
      </extLst>
    </cfRule>
  </conditionalFormatting>
  <conditionalFormatting pivot="1">
    <cfRule type="dataBar" priority="91">
      <dataBar>
        <cfvo type="min"/>
        <cfvo type="max"/>
        <color rgb="FF63C384"/>
      </dataBar>
      <extLst>
        <ext xmlns:x14="http://schemas.microsoft.com/office/spreadsheetml/2009/9/main" uri="{B025F937-C7B1-47D3-B67F-A62EFF666E3E}">
          <x14:id>{BE3F6B60-09CA-4E00-ABF7-92560B10517A}</x14:id>
        </ext>
      </extLst>
    </cfRule>
  </conditionalFormatting>
  <conditionalFormatting pivot="1">
    <cfRule type="dataBar" priority="90">
      <dataBar>
        <cfvo type="min"/>
        <cfvo type="max"/>
        <color rgb="FF63C384"/>
      </dataBar>
      <extLst>
        <ext xmlns:x14="http://schemas.microsoft.com/office/spreadsheetml/2009/9/main" uri="{B025F937-C7B1-47D3-B67F-A62EFF666E3E}">
          <x14:id>{D2271382-5819-4AD1-B975-1B93DCCB8370}</x14:id>
        </ext>
      </extLst>
    </cfRule>
  </conditionalFormatting>
  <conditionalFormatting pivot="1">
    <cfRule type="dataBar" priority="89">
      <dataBar>
        <cfvo type="min"/>
        <cfvo type="max"/>
        <color rgb="FF63C384"/>
      </dataBar>
      <extLst>
        <ext xmlns:x14="http://schemas.microsoft.com/office/spreadsheetml/2009/9/main" uri="{B025F937-C7B1-47D3-B67F-A62EFF666E3E}">
          <x14:id>{ADE66367-F6FD-4390-ABEC-F117CF111F5D}</x14:id>
        </ext>
      </extLst>
    </cfRule>
  </conditionalFormatting>
  <conditionalFormatting pivot="1">
    <cfRule type="dataBar" priority="88">
      <dataBar>
        <cfvo type="min"/>
        <cfvo type="max"/>
        <color rgb="FF63C384"/>
      </dataBar>
      <extLst>
        <ext xmlns:x14="http://schemas.microsoft.com/office/spreadsheetml/2009/9/main" uri="{B025F937-C7B1-47D3-B67F-A62EFF666E3E}">
          <x14:id>{057F9964-C516-4C07-AD7D-A423C2151491}</x14:id>
        </ext>
      </extLst>
    </cfRule>
  </conditionalFormatting>
  <conditionalFormatting pivot="1">
    <cfRule type="dataBar" priority="87">
      <dataBar>
        <cfvo type="min"/>
        <cfvo type="max"/>
        <color rgb="FF63C384"/>
      </dataBar>
      <extLst>
        <ext xmlns:x14="http://schemas.microsoft.com/office/spreadsheetml/2009/9/main" uri="{B025F937-C7B1-47D3-B67F-A62EFF666E3E}">
          <x14:id>{62E9EC47-D9B9-4661-88AE-E512C56F017E}</x14:id>
        </ext>
      </extLst>
    </cfRule>
  </conditionalFormatting>
  <conditionalFormatting pivot="1">
    <cfRule type="dataBar" priority="86">
      <dataBar>
        <cfvo type="min"/>
        <cfvo type="max"/>
        <color rgb="FF63C384"/>
      </dataBar>
      <extLst>
        <ext xmlns:x14="http://schemas.microsoft.com/office/spreadsheetml/2009/9/main" uri="{B025F937-C7B1-47D3-B67F-A62EFF666E3E}">
          <x14:id>{15739446-3DDB-4225-9D5F-93CB6E1CBDF2}</x14:id>
        </ext>
      </extLst>
    </cfRule>
  </conditionalFormatting>
  <conditionalFormatting pivot="1">
    <cfRule type="dataBar" priority="84">
      <dataBar>
        <cfvo type="min"/>
        <cfvo type="max"/>
        <color rgb="FFFFB628"/>
      </dataBar>
      <extLst>
        <ext xmlns:x14="http://schemas.microsoft.com/office/spreadsheetml/2009/9/main" uri="{B025F937-C7B1-47D3-B67F-A62EFF666E3E}">
          <x14:id>{FF45E679-B031-48C3-86E1-84C9FBE2491A}</x14:id>
        </ext>
      </extLst>
    </cfRule>
  </conditionalFormatting>
  <conditionalFormatting pivot="1">
    <cfRule type="dataBar" priority="83">
      <dataBar>
        <cfvo type="min"/>
        <cfvo type="max"/>
        <color rgb="FF63C384"/>
      </dataBar>
      <extLst>
        <ext xmlns:x14="http://schemas.microsoft.com/office/spreadsheetml/2009/9/main" uri="{B025F937-C7B1-47D3-B67F-A62EFF666E3E}">
          <x14:id>{2DBD4D97-B984-4BED-BC63-47CFAD6938A8}</x14:id>
        </ext>
      </extLst>
    </cfRule>
  </conditionalFormatting>
  <conditionalFormatting pivot="1">
    <cfRule type="dataBar" priority="82">
      <dataBar>
        <cfvo type="min"/>
        <cfvo type="max"/>
        <color rgb="FF63C384"/>
      </dataBar>
      <extLst>
        <ext xmlns:x14="http://schemas.microsoft.com/office/spreadsheetml/2009/9/main" uri="{B025F937-C7B1-47D3-B67F-A62EFF666E3E}">
          <x14:id>{1D332AB5-0F46-4D84-893A-7CA14C712FC7}</x14:id>
        </ext>
      </extLst>
    </cfRule>
  </conditionalFormatting>
  <conditionalFormatting pivot="1">
    <cfRule type="dataBar" priority="81">
      <dataBar>
        <cfvo type="min"/>
        <cfvo type="max"/>
        <color rgb="FF63C384"/>
      </dataBar>
      <extLst>
        <ext xmlns:x14="http://schemas.microsoft.com/office/spreadsheetml/2009/9/main" uri="{B025F937-C7B1-47D3-B67F-A62EFF666E3E}">
          <x14:id>{EA547489-383C-4041-8E60-64AD80D0EC17}</x14:id>
        </ext>
      </extLst>
    </cfRule>
  </conditionalFormatting>
  <conditionalFormatting pivot="1">
    <cfRule type="dataBar" priority="80">
      <dataBar>
        <cfvo type="min"/>
        <cfvo type="max"/>
        <color rgb="FF63C384"/>
      </dataBar>
      <extLst>
        <ext xmlns:x14="http://schemas.microsoft.com/office/spreadsheetml/2009/9/main" uri="{B025F937-C7B1-47D3-B67F-A62EFF666E3E}">
          <x14:id>{D2AAA5E5-8F2B-43A2-8392-4ACF9679C04C}</x14:id>
        </ext>
      </extLst>
    </cfRule>
  </conditionalFormatting>
  <conditionalFormatting pivot="1">
    <cfRule type="dataBar" priority="79">
      <dataBar>
        <cfvo type="min"/>
        <cfvo type="max"/>
        <color rgb="FF63C384"/>
      </dataBar>
      <extLst>
        <ext xmlns:x14="http://schemas.microsoft.com/office/spreadsheetml/2009/9/main" uri="{B025F937-C7B1-47D3-B67F-A62EFF666E3E}">
          <x14:id>{37FB815A-7EB1-4EA1-98FB-7A9710AD0D8C}</x14:id>
        </ext>
      </extLst>
    </cfRule>
  </conditionalFormatting>
  <conditionalFormatting pivot="1">
    <cfRule type="dataBar" priority="78">
      <dataBar>
        <cfvo type="min"/>
        <cfvo type="max"/>
        <color rgb="FF63C384"/>
      </dataBar>
      <extLst>
        <ext xmlns:x14="http://schemas.microsoft.com/office/spreadsheetml/2009/9/main" uri="{B025F937-C7B1-47D3-B67F-A62EFF666E3E}">
          <x14:id>{716729B0-D465-4AD7-8510-D97ADB74A2CB}</x14:id>
        </ext>
      </extLst>
    </cfRule>
  </conditionalFormatting>
  <conditionalFormatting pivot="1">
    <cfRule type="dataBar" priority="77">
      <dataBar>
        <cfvo type="min"/>
        <cfvo type="max"/>
        <color rgb="FF63C384"/>
      </dataBar>
      <extLst>
        <ext xmlns:x14="http://schemas.microsoft.com/office/spreadsheetml/2009/9/main" uri="{B025F937-C7B1-47D3-B67F-A62EFF666E3E}">
          <x14:id>{B7CABE49-CF55-4DAD-A01D-34ED46D4413C}</x14:id>
        </ext>
      </extLst>
    </cfRule>
  </conditionalFormatting>
  <conditionalFormatting pivot="1">
    <cfRule type="dataBar" priority="75">
      <dataBar>
        <cfvo type="min"/>
        <cfvo type="max"/>
        <color rgb="FFFFB628"/>
      </dataBar>
      <extLst>
        <ext xmlns:x14="http://schemas.microsoft.com/office/spreadsheetml/2009/9/main" uri="{B025F937-C7B1-47D3-B67F-A62EFF666E3E}">
          <x14:id>{8485D4E9-EBFA-4888-95E3-D89CF5A32FE4}</x14:id>
        </ext>
      </extLst>
    </cfRule>
  </conditionalFormatting>
  <conditionalFormatting pivot="1">
    <cfRule type="dataBar" priority="74">
      <dataBar>
        <cfvo type="min"/>
        <cfvo type="max"/>
        <color rgb="FF63C384"/>
      </dataBar>
      <extLst>
        <ext xmlns:x14="http://schemas.microsoft.com/office/spreadsheetml/2009/9/main" uri="{B025F937-C7B1-47D3-B67F-A62EFF666E3E}">
          <x14:id>{E5E87536-E7AE-4316-A761-8E022C1E8156}</x14:id>
        </ext>
      </extLst>
    </cfRule>
  </conditionalFormatting>
  <conditionalFormatting pivot="1">
    <cfRule type="dataBar" priority="73">
      <dataBar>
        <cfvo type="min"/>
        <cfvo type="max"/>
        <color rgb="FF63C384"/>
      </dataBar>
      <extLst>
        <ext xmlns:x14="http://schemas.microsoft.com/office/spreadsheetml/2009/9/main" uri="{B025F937-C7B1-47D3-B67F-A62EFF666E3E}">
          <x14:id>{8CA8A692-FB56-456B-BA1A-0287EA0F79AA}</x14:id>
        </ext>
      </extLst>
    </cfRule>
  </conditionalFormatting>
  <conditionalFormatting pivot="1">
    <cfRule type="dataBar" priority="72">
      <dataBar>
        <cfvo type="min"/>
        <cfvo type="max"/>
        <color rgb="FF63C384"/>
      </dataBar>
      <extLst>
        <ext xmlns:x14="http://schemas.microsoft.com/office/spreadsheetml/2009/9/main" uri="{B025F937-C7B1-47D3-B67F-A62EFF666E3E}">
          <x14:id>{16954439-7366-456A-A1BD-7A4E0C46BC3D}</x14:id>
        </ext>
      </extLst>
    </cfRule>
  </conditionalFormatting>
  <conditionalFormatting pivot="1">
    <cfRule type="dataBar" priority="71">
      <dataBar>
        <cfvo type="min"/>
        <cfvo type="max"/>
        <color rgb="FF63C384"/>
      </dataBar>
      <extLst>
        <ext xmlns:x14="http://schemas.microsoft.com/office/spreadsheetml/2009/9/main" uri="{B025F937-C7B1-47D3-B67F-A62EFF666E3E}">
          <x14:id>{8EC19AB5-D552-41B4-BCFA-118D402BE52C}</x14:id>
        </ext>
      </extLst>
    </cfRule>
  </conditionalFormatting>
  <conditionalFormatting pivot="1">
    <cfRule type="dataBar" priority="70">
      <dataBar>
        <cfvo type="min"/>
        <cfvo type="max"/>
        <color rgb="FF63C384"/>
      </dataBar>
      <extLst>
        <ext xmlns:x14="http://schemas.microsoft.com/office/spreadsheetml/2009/9/main" uri="{B025F937-C7B1-47D3-B67F-A62EFF666E3E}">
          <x14:id>{E1315CE5-0B5C-4862-B9D8-05FF03210208}</x14:id>
        </ext>
      </extLst>
    </cfRule>
  </conditionalFormatting>
  <conditionalFormatting pivot="1">
    <cfRule type="dataBar" priority="69">
      <dataBar>
        <cfvo type="min"/>
        <cfvo type="max"/>
        <color rgb="FF63C384"/>
      </dataBar>
      <extLst>
        <ext xmlns:x14="http://schemas.microsoft.com/office/spreadsheetml/2009/9/main" uri="{B025F937-C7B1-47D3-B67F-A62EFF666E3E}">
          <x14:id>{F8CBD51B-CF52-44E9-8E01-912C19591399}</x14:id>
        </ext>
      </extLst>
    </cfRule>
  </conditionalFormatting>
  <conditionalFormatting pivot="1">
    <cfRule type="dataBar" priority="68">
      <dataBar>
        <cfvo type="min"/>
        <cfvo type="max"/>
        <color rgb="FF63C384"/>
      </dataBar>
      <extLst>
        <ext xmlns:x14="http://schemas.microsoft.com/office/spreadsheetml/2009/9/main" uri="{B025F937-C7B1-47D3-B67F-A62EFF666E3E}">
          <x14:id>{9311D996-C58E-4C1C-A016-1B77AF385685}</x14:id>
        </ext>
      </extLst>
    </cfRule>
  </conditionalFormatting>
  <conditionalFormatting pivot="1">
    <cfRule type="dataBar" priority="20">
      <dataBar>
        <cfvo type="min"/>
        <cfvo type="max"/>
        <color rgb="FF63C384"/>
      </dataBar>
      <extLst>
        <ext xmlns:x14="http://schemas.microsoft.com/office/spreadsheetml/2009/9/main" uri="{B025F937-C7B1-47D3-B67F-A62EFF666E3E}">
          <x14:id>{6477B3F4-2A3B-4C71-8382-F3E817875FF0}</x14:id>
        </ext>
      </extLst>
    </cfRule>
  </conditionalFormatting>
  <conditionalFormatting pivot="1">
    <cfRule type="dataBar" priority="19">
      <dataBar>
        <cfvo type="min"/>
        <cfvo type="max"/>
        <color rgb="FFFFB628"/>
      </dataBar>
      <extLst>
        <ext xmlns:x14="http://schemas.microsoft.com/office/spreadsheetml/2009/9/main" uri="{B025F937-C7B1-47D3-B67F-A62EFF666E3E}">
          <x14:id>{E0EF0957-B0EF-4E83-8835-68973656984F}</x14:id>
        </ext>
      </extLst>
    </cfRule>
  </conditionalFormatting>
  <conditionalFormatting pivot="1">
    <cfRule type="dataBar" priority="18">
      <dataBar>
        <cfvo type="min"/>
        <cfvo type="max"/>
        <color rgb="FF63C384"/>
      </dataBar>
      <extLst>
        <ext xmlns:x14="http://schemas.microsoft.com/office/spreadsheetml/2009/9/main" uri="{B025F937-C7B1-47D3-B67F-A62EFF666E3E}">
          <x14:id>{32EB2E41-7B84-4574-969A-624AC53E4474}</x14:id>
        </ext>
      </extLst>
    </cfRule>
  </conditionalFormatting>
  <conditionalFormatting pivot="1">
    <cfRule type="dataBar" priority="17">
      <dataBar>
        <cfvo type="min"/>
        <cfvo type="max"/>
        <color rgb="FF63C384"/>
      </dataBar>
      <extLst>
        <ext xmlns:x14="http://schemas.microsoft.com/office/spreadsheetml/2009/9/main" uri="{B025F937-C7B1-47D3-B67F-A62EFF666E3E}">
          <x14:id>{E421D740-7DD6-4ED1-A74D-05A5BF04F594}</x14:id>
        </ext>
      </extLst>
    </cfRule>
  </conditionalFormatting>
  <conditionalFormatting pivot="1">
    <cfRule type="dataBar" priority="16">
      <dataBar>
        <cfvo type="min"/>
        <cfvo type="max"/>
        <color rgb="FF63C384"/>
      </dataBar>
      <extLst>
        <ext xmlns:x14="http://schemas.microsoft.com/office/spreadsheetml/2009/9/main" uri="{B025F937-C7B1-47D3-B67F-A62EFF666E3E}">
          <x14:id>{3C2A4844-04EC-4BCD-8804-D8116E474948}</x14:id>
        </ext>
      </extLst>
    </cfRule>
  </conditionalFormatting>
  <conditionalFormatting pivot="1">
    <cfRule type="dataBar" priority="15">
      <dataBar>
        <cfvo type="min"/>
        <cfvo type="max"/>
        <color rgb="FF63C384"/>
      </dataBar>
      <extLst>
        <ext xmlns:x14="http://schemas.microsoft.com/office/spreadsheetml/2009/9/main" uri="{B025F937-C7B1-47D3-B67F-A62EFF666E3E}">
          <x14:id>{27C954A7-D04D-4FA0-8CE7-BA81E1018FB3}</x14:id>
        </ext>
      </extLst>
    </cfRule>
  </conditionalFormatting>
  <conditionalFormatting pivot="1">
    <cfRule type="dataBar" priority="14">
      <dataBar>
        <cfvo type="min"/>
        <cfvo type="max"/>
        <color rgb="FF63C384"/>
      </dataBar>
      <extLst>
        <ext xmlns:x14="http://schemas.microsoft.com/office/spreadsheetml/2009/9/main" uri="{B025F937-C7B1-47D3-B67F-A62EFF666E3E}">
          <x14:id>{301209C2-E868-45DB-844B-45DE82AC8693}</x14:id>
        </ext>
      </extLst>
    </cfRule>
  </conditionalFormatting>
  <conditionalFormatting pivot="1">
    <cfRule type="dataBar" priority="13">
      <dataBar>
        <cfvo type="min"/>
        <cfvo type="max"/>
        <color rgb="FF63C384"/>
      </dataBar>
      <extLst>
        <ext xmlns:x14="http://schemas.microsoft.com/office/spreadsheetml/2009/9/main" uri="{B025F937-C7B1-47D3-B67F-A62EFF666E3E}">
          <x14:id>{35E26CD5-9CFB-434F-B71B-D38050464ACB}</x14:id>
        </ext>
      </extLst>
    </cfRule>
  </conditionalFormatting>
  <conditionalFormatting pivot="1">
    <cfRule type="dataBar" priority="12">
      <dataBar>
        <cfvo type="min"/>
        <cfvo type="max"/>
        <color rgb="FF63C384"/>
      </dataBar>
      <extLst>
        <ext xmlns:x14="http://schemas.microsoft.com/office/spreadsheetml/2009/9/main" uri="{B025F937-C7B1-47D3-B67F-A62EFF666E3E}">
          <x14:id>{B1087789-4A2B-4101-9BC7-7688F9B88C34}</x14:id>
        </ext>
      </extLst>
    </cfRule>
  </conditionalFormatting>
  <conditionalFormatting pivot="1">
    <cfRule type="dataBar" priority="11">
      <dataBar>
        <cfvo type="min"/>
        <cfvo type="max"/>
        <color rgb="FF63C384"/>
      </dataBar>
      <extLst>
        <ext xmlns:x14="http://schemas.microsoft.com/office/spreadsheetml/2009/9/main" uri="{B025F937-C7B1-47D3-B67F-A62EFF666E3E}">
          <x14:id>{FF6DEC72-D00C-4259-810E-F49F2183407C}</x14:id>
        </ext>
      </extLst>
    </cfRule>
  </conditionalFormatting>
  <conditionalFormatting pivot="1">
    <cfRule type="dataBar" priority="10">
      <dataBar>
        <cfvo type="min"/>
        <cfvo type="max"/>
        <color rgb="FF63C384"/>
      </dataBar>
      <extLst>
        <ext xmlns:x14="http://schemas.microsoft.com/office/spreadsheetml/2009/9/main" uri="{B025F937-C7B1-47D3-B67F-A62EFF666E3E}">
          <x14:id>{D30FAE76-27A7-4DA5-A53F-681A4BA416E0}</x14:id>
        </ext>
      </extLst>
    </cfRule>
  </conditionalFormatting>
  <conditionalFormatting pivot="1">
    <cfRule type="dataBar" priority="9">
      <dataBar>
        <cfvo type="min"/>
        <cfvo type="max"/>
        <color rgb="FF63C384"/>
      </dataBar>
      <extLst>
        <ext xmlns:x14="http://schemas.microsoft.com/office/spreadsheetml/2009/9/main" uri="{B025F937-C7B1-47D3-B67F-A62EFF666E3E}">
          <x14:id>{BFD2B765-29FA-4C2B-A225-2A72380FCB0D}</x14:id>
        </ext>
      </extLst>
    </cfRule>
  </conditionalFormatting>
  <conditionalFormatting pivot="1">
    <cfRule type="dataBar" priority="8">
      <dataBar>
        <cfvo type="min"/>
        <cfvo type="max"/>
        <color rgb="FF63C384"/>
      </dataBar>
      <extLst>
        <ext xmlns:x14="http://schemas.microsoft.com/office/spreadsheetml/2009/9/main" uri="{B025F937-C7B1-47D3-B67F-A62EFF666E3E}">
          <x14:id>{D1BD523F-5DB6-419B-B2A7-8EB479B6E11A}</x14:id>
        </ext>
      </extLst>
    </cfRule>
  </conditionalFormatting>
  <conditionalFormatting pivot="1">
    <cfRule type="dataBar" priority="7">
      <dataBar>
        <cfvo type="min"/>
        <cfvo type="max"/>
        <color rgb="FF63C384"/>
      </dataBar>
      <extLst>
        <ext xmlns:x14="http://schemas.microsoft.com/office/spreadsheetml/2009/9/main" uri="{B025F937-C7B1-47D3-B67F-A62EFF666E3E}">
          <x14:id>{EC066ED1-3836-4AEF-9FA7-E6E254F863AB}</x14:id>
        </ext>
      </extLst>
    </cfRule>
  </conditionalFormatting>
  <conditionalFormatting pivot="1">
    <cfRule type="dataBar" priority="6">
      <dataBar>
        <cfvo type="min"/>
        <cfvo type="max"/>
        <color rgb="FF63C384"/>
      </dataBar>
      <extLst>
        <ext xmlns:x14="http://schemas.microsoft.com/office/spreadsheetml/2009/9/main" uri="{B025F937-C7B1-47D3-B67F-A62EFF666E3E}">
          <x14:id>{8F5BF5ED-2E4F-4A85-ABD0-07866A6A94B3}</x14:id>
        </ext>
      </extLst>
    </cfRule>
  </conditionalFormatting>
  <conditionalFormatting pivot="1">
    <cfRule type="dataBar" priority="5">
      <dataBar>
        <cfvo type="min"/>
        <cfvo type="max"/>
        <color rgb="FF63C384"/>
      </dataBar>
      <extLst>
        <ext xmlns:x14="http://schemas.microsoft.com/office/spreadsheetml/2009/9/main" uri="{B025F937-C7B1-47D3-B67F-A62EFF666E3E}">
          <x14:id>{F1D530CA-757E-44F5-BA0C-43CF1D625F7B}</x14:id>
        </ext>
      </extLst>
    </cfRule>
  </conditionalFormatting>
  <conditionalFormatting pivot="1">
    <cfRule type="dataBar" priority="3">
      <dataBar>
        <cfvo type="min"/>
        <cfvo type="max"/>
        <color rgb="FF63C384"/>
      </dataBar>
      <extLst>
        <ext xmlns:x14="http://schemas.microsoft.com/office/spreadsheetml/2009/9/main" uri="{B025F937-C7B1-47D3-B67F-A62EFF666E3E}">
          <x14:id>{07712FF0-821F-4566-8012-50ECFF547302}</x14:id>
        </ext>
      </extLst>
    </cfRule>
  </conditionalFormatting>
  <conditionalFormatting pivot="1">
    <cfRule type="dataBar" priority="2">
      <dataBar>
        <cfvo type="min"/>
        <cfvo type="max"/>
        <color rgb="FF63C384"/>
      </dataBar>
      <extLst>
        <ext xmlns:x14="http://schemas.microsoft.com/office/spreadsheetml/2009/9/main" uri="{B025F937-C7B1-47D3-B67F-A62EFF666E3E}">
          <x14:id>{4E470059-FFBD-424B-B228-AAA0B8F81567}</x14:id>
        </ext>
      </extLst>
    </cfRule>
  </conditionalFormatting>
  <conditionalFormatting pivot="1">
    <cfRule type="dataBar" priority="1">
      <dataBar>
        <cfvo type="min"/>
        <cfvo type="max"/>
        <color rgb="FF63C384"/>
      </dataBar>
      <extLst>
        <ext xmlns:x14="http://schemas.microsoft.com/office/spreadsheetml/2009/9/main" uri="{B025F937-C7B1-47D3-B67F-A62EFF666E3E}">
          <x14:id>{393786D9-35AE-49AF-9C60-4E18B97B1D49}</x14:id>
        </ext>
      </extLst>
    </cfRule>
  </conditionalFormatting>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pivot="1">
          <x14:cfRule type="dataBar" id="{166DA875-32BD-49A6-B1C2-B9334F9ED0B3}">
            <x14:dataBar minLength="0" maxLength="100" border="1" negativeBarBorderColorSameAsPositive="0">
              <x14:cfvo type="autoMin"/>
              <x14:cfvo type="autoMax"/>
              <x14:borderColor rgb="FFFFB628"/>
              <x14:negativeFillColor rgb="FFFF0000"/>
              <x14:negativeBorderColor rgb="FFFF0000"/>
              <x14:axisColor rgb="FF000000"/>
            </x14:dataBar>
          </x14:cfRule>
          <xm:sqref>B12 B9 B5 B3 B13 B11 B7 B10 B4 B8 B6</xm:sqref>
        </x14:conditionalFormatting>
        <x14:conditionalFormatting xmlns:xm="http://schemas.microsoft.com/office/excel/2006/main" pivot="1">
          <x14:cfRule type="dataBar" id="{6AACC107-7CAE-4984-B842-1CBBDD63D0C8}">
            <x14:dataBar minLength="0" maxLength="100" border="1" negativeBarBorderColorSameAsPositive="0">
              <x14:cfvo type="autoMin"/>
              <x14:cfvo type="autoMax"/>
              <x14:borderColor rgb="FF63C384"/>
              <x14:negativeFillColor rgb="FFFF0000"/>
              <x14:negativeBorderColor rgb="FFFF0000"/>
              <x14:axisColor rgb="FF000000"/>
            </x14:dataBar>
          </x14:cfRule>
          <xm:sqref>C12 C9 C5 C3 C13 C11 C7 C10 C4 C8 C6</xm:sqref>
        </x14:conditionalFormatting>
        <x14:conditionalFormatting xmlns:xm="http://schemas.microsoft.com/office/excel/2006/main" pivot="1">
          <x14:cfRule type="dataBar" id="{E92F1D1D-61DD-4F04-A075-18B9EFF9E096}">
            <x14:dataBar minLength="0" maxLength="100" border="1" negativeBarBorderColorSameAsPositive="0">
              <x14:cfvo type="autoMin"/>
              <x14:cfvo type="autoMax"/>
              <x14:borderColor rgb="FF63C384"/>
              <x14:negativeFillColor rgb="FFFF0000"/>
              <x14:negativeBorderColor rgb="FFFF0000"/>
              <x14:axisColor rgb="FF000000"/>
            </x14:dataBar>
          </x14:cfRule>
          <xm:sqref>D12 D9 D5 D3 D13 D11 D7 D10 D4 D8 D6</xm:sqref>
        </x14:conditionalFormatting>
        <x14:conditionalFormatting xmlns:xm="http://schemas.microsoft.com/office/excel/2006/main" pivot="1">
          <x14:cfRule type="dataBar" id="{CD908324-3A07-4A40-BE81-BA92B00B69F5}">
            <x14:dataBar minLength="0" maxLength="100" border="1" negativeBarBorderColorSameAsPositive="0">
              <x14:cfvo type="autoMin"/>
              <x14:cfvo type="autoMax"/>
              <x14:borderColor rgb="FF63C384"/>
              <x14:negativeFillColor rgb="FFFF0000"/>
              <x14:negativeBorderColor rgb="FFFF0000"/>
              <x14:axisColor rgb="FF000000"/>
            </x14:dataBar>
          </x14:cfRule>
          <xm:sqref>E12 E9 E5 E3 E13 E11 E7 E10 E4 E8 E6</xm:sqref>
        </x14:conditionalFormatting>
        <x14:conditionalFormatting xmlns:xm="http://schemas.microsoft.com/office/excel/2006/main" pivot="1">
          <x14:cfRule type="dataBar" id="{80227ED6-6006-4C96-9FD0-F51ACBBE6E1D}">
            <x14:dataBar minLength="0" maxLength="100" border="1" negativeBarBorderColorSameAsPositive="0">
              <x14:cfvo type="autoMin"/>
              <x14:cfvo type="autoMax"/>
              <x14:borderColor rgb="FF63C384"/>
              <x14:negativeFillColor rgb="FFFF0000"/>
              <x14:negativeBorderColor rgb="FFFF0000"/>
              <x14:axisColor rgb="FF000000"/>
            </x14:dataBar>
          </x14:cfRule>
          <xm:sqref>F12 F9 F5 F3 F13 F11 F7 F10 F4 F8 F6</xm:sqref>
        </x14:conditionalFormatting>
        <x14:conditionalFormatting xmlns:xm="http://schemas.microsoft.com/office/excel/2006/main" pivot="1">
          <x14:cfRule type="dataBar" id="{D8987FD2-5F3E-4DF3-9AEB-28E8281BD478}">
            <x14:dataBar minLength="0" maxLength="100" border="1" negativeBarBorderColorSameAsPositive="0">
              <x14:cfvo type="autoMin"/>
              <x14:cfvo type="autoMax"/>
              <x14:borderColor rgb="FF63C384"/>
              <x14:negativeFillColor rgb="FFFF0000"/>
              <x14:negativeBorderColor rgb="FFFF0000"/>
              <x14:axisColor rgb="FF000000"/>
            </x14:dataBar>
          </x14:cfRule>
          <xm:sqref>G9 G12 G5 G3 G13 G11 G7 G10 G4 G8 G6</xm:sqref>
        </x14:conditionalFormatting>
        <x14:conditionalFormatting xmlns:xm="http://schemas.microsoft.com/office/excel/2006/main" pivot="1">
          <x14:cfRule type="dataBar" id="{2409D343-8D8F-4D32-9561-69957C5B0DB1}">
            <x14:dataBar minLength="0" maxLength="100" border="1" negativeBarBorderColorSameAsPositive="0">
              <x14:cfvo type="autoMin"/>
              <x14:cfvo type="autoMax"/>
              <x14:borderColor rgb="FF63C384"/>
              <x14:negativeFillColor rgb="FFFF0000"/>
              <x14:negativeBorderColor rgb="FFFF0000"/>
              <x14:axisColor rgb="FF000000"/>
            </x14:dataBar>
          </x14:cfRule>
          <xm:sqref>H12 H9 H5 H3 H13 H11 H7 H10 H4 H8 H6</xm:sqref>
        </x14:conditionalFormatting>
        <x14:conditionalFormatting xmlns:xm="http://schemas.microsoft.com/office/excel/2006/main" pivot="1">
          <x14:cfRule type="dataBar" id="{73B8900C-DBB8-4EC7-860A-BDF4E104141A}">
            <x14:dataBar minLength="0" maxLength="100" border="1" negativeBarBorderColorSameAsPositive="0">
              <x14:cfvo type="autoMin"/>
              <x14:cfvo type="autoMax"/>
              <x14:borderColor rgb="FF63C384"/>
              <x14:negativeFillColor rgb="FFFF0000"/>
              <x14:negativeBorderColor rgb="FFFF0000"/>
              <x14:axisColor rgb="FF000000"/>
            </x14:dataBar>
          </x14:cfRule>
          <xm:sqref>I12 I9 I5 I3 I13 I11 I7 I10 I4 I8 I6</xm:sqref>
        </x14:conditionalFormatting>
        <x14:conditionalFormatting xmlns:xm="http://schemas.microsoft.com/office/excel/2006/main" pivot="1">
          <x14:cfRule type="dataBar" id="{FBB1CDD8-4581-465D-82F0-CA67228EE669}">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F5BD488C-C2D9-48D3-97AF-75C7CC93FEF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CC352309-CEF4-424A-8289-832EF10DB762}">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A87A2F54-5130-4A33-99FC-936C03CF7310}">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CA21137B-FC5D-4228-8CAB-8802B7B6A866}">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2DEEC24-B016-4C9B-866D-29843D1D445F}">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EAE78E62-9954-4894-B6B0-D321A7961018}">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CC2F0D5A-7DF3-4A9D-A79E-DD4BEE086A4F}">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9EA5F266-3ED7-420B-A625-BE7499C2B5CC}">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AF227DEF-75CC-4548-BA0B-EC8431395621}">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93CA0FB9-BBD1-4668-B637-F20D72C93D85}">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BDB66866-F68D-4A0E-B1E9-381714FB9853}">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5E968332-034F-43D2-B1DB-DE25D78001A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87B26EEA-738A-4ED5-9221-6AC798D165E8}">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A62CE55D-23FE-4735-927F-8656C47BFC15}">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2AAF10A2-3B9B-45F8-A39D-34290594EF7A}">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52F1B540-B630-4B60-9DDC-74664EBB08C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40F51FD4-42F8-4096-99CE-1EFE3D479B4D}">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B45091E0-02FE-454A-B27A-93F6958DDFB6}">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0F117EDD-81F9-4824-A784-94B12629549A}">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5299118F-E402-4DAB-A6A0-DD475A68D6E6}">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AD1C302E-EA65-4F37-8ED6-3551ABE3692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28F1AD8C-C76C-4C6B-88A9-D3BBB373A0AD}">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7D0B3585-CF20-4F5A-89F2-7E9B3B4A3926}">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98DD4604-29D5-4CD6-9445-C26C42309347}">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6B87440B-3C5A-4DD0-B96E-41E683A4361D}">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EF22E96B-7251-474C-8CDF-DE3E35096E8A}">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DFAF0F3E-F447-4A6F-B610-CB4BA279FAD3}">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0310E8A9-97F3-4BB6-9E54-7FD61E511805}">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A2AA196D-25C6-4D24-A2E2-EABE4C95A04F}">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5A15D5BE-0D21-4163-AADB-A31394FEBBEA}">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4F47662E-750B-46CE-8D31-02C324DEA900}">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DCDDBD6A-182B-4311-976E-953D8B65370A}">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DBAEEE9-96F2-403F-9E71-14A37E53BBA0}">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A1D4995D-01F8-4353-99F8-A0C6917CC140}">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9E8B44D-E876-4A87-BDD5-E1A411BF4320}">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940FCA74-AF40-45F0-AFA1-10A9B3789C66}">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8B21CF28-3CF3-4A8D-96C1-D212652A0BC2}">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6CDC5A40-362C-4E5A-B31A-14D15B6C0242}">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F27137F0-4B9E-480E-A2A1-0EA11AEB783E}">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FD538025-E72B-41D9-967B-1D871C511E0E}">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2A8DC05C-F0A1-424E-B679-B2E856BBF8DC}">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A0AE3DC9-F32B-4CF6-ABE4-72FC9C07D27C}">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6DAA2B1E-3C8F-4BA3-9A5B-B3465EF9EDC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32E762A5-920E-4C38-82C8-B861869F4DDE}">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921D1C05-95A6-4E27-9992-DA1CC92B832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AEA6B05-95F5-4088-8D2C-50D3FAF43185}">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BB83AB16-7653-4D9F-A591-04D77D0BA3C7}">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CB948C48-241B-4351-A2E1-AE7290D5FDA5}">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06995A89-BB48-4DC3-9ADF-17DECC37220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CF983FC5-D5DB-4723-8C5C-F4C49215CC92}">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5AF6520C-C8C4-4E24-9962-F898443B959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393885D6-6D35-4CCD-87E0-EFE8AD81CF4C}">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1450FABD-DDB7-4540-9888-742F28FE263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981B9C53-19BE-461C-B25F-E69726366DDB}">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4D2A0570-D5A1-462C-8480-160287736E4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60561536-0FAD-431B-AE02-D231708FB033}">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21378136-427A-40D3-8515-EF20F4CA5087}">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AD7585C2-F2A4-45BC-A256-E290F6A07B87}">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6D44DEB4-10CF-4A79-9FC1-C063BBBC262E}">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332468A-E268-416D-91D9-D80D3488C9E7}">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B3173027-5EBC-4138-9901-358B4FDAEEE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01D825CC-FF25-47C7-BFFC-4806D73C516C}">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A7184F6E-261D-4EC6-BB09-969DBE5ED6F5}">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36ADFED-C1ED-4E46-B4C1-4AD7E9B31EC7}">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29709E1F-D576-4C2F-9517-10A0692371D8}">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BCA491F6-6F4F-4D26-99E1-38B158E9CE3D}">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A9D7B61-C5D3-45EF-828D-4AB6342CAFB8}">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5797B920-3404-4A03-BB2D-3B61B8397116}">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ABEA8A74-0C7A-4E0C-AB43-728E1107B469}">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264324A7-865C-4E12-8EB5-DC9F49ECDBE2}">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BC1AEA2C-35FC-4018-B80A-828602FEF91D}">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D5F57E3D-274B-4D74-8865-3C723BBF9FE8}">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2A1C73D3-1933-4A9C-AE17-DD9605337AB7}">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C605FDDF-6A2A-4D8F-A892-D3987339756E}">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9FC30D79-D29F-44F5-8F13-8312F2353050}">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7C9330C0-B9B5-4431-8BB9-6B7F2E6CE555}">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996A678-D9E2-4943-BB24-CF2202FCD50B}">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6DE608E2-9A09-4FBD-8CC4-040C64CDDC24}">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6D848F55-1C0C-4279-8E04-7E4945237624}">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645A4212-F32C-46D1-98F2-9883D3D56B7F}">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65FDB7A0-835A-4F82-A400-DF1BE74CDA74}">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6F75B6CE-9EA7-4564-BE38-ED91F1D14E90}">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CFE77D7-0311-4A3F-BD9F-A006F9C78C76}">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0BBA1612-5695-41BD-906A-3C211744FBE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0B5BDE3-BB79-4844-8831-7F58ED7DAD2A}">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37ECE3F3-284F-403B-8E68-1D7270D0CD2A}">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9663773-6CBE-4044-BACF-B4E1F2226115}">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028B7E64-8676-4CF1-995D-996ED95C901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64F7426E-7E7C-4760-99B8-F7BE9278FB60}">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E1E3CFA-A971-442E-8C03-B6EC54459D7D}">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7C42E0B-A6E2-40D5-94D2-3C055C19D9A1}">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1CE9B229-D375-4C13-A244-4631DADDF75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06615E05-6F32-404D-8219-86394C11361C}">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623D75AC-4CD5-495C-ADE7-A5B957C379ED}">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E9A4798-3EB9-4755-9289-8DC168D3FE15}">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A3B24AC5-F367-487C-8883-C343B4412632}">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41A05984-1CAB-4F5F-B97D-266EE3067882}">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627AC5FC-9409-40ED-AE18-0A439CC7D7AE}">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60DBB2A6-0302-4983-8F1A-288DDEAECB7D}">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5185D26E-0227-4D61-BD72-917EF340F8C5}">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55984AEF-E30B-437D-BCF5-87E4B857B67C}">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CCF2A519-BEF2-4DD8-94D9-D94DFAA9F97D}">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FCEEC2C3-788F-4C64-B6D9-E9CFE63ECE33}">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242D4CB5-3FAD-489B-B229-686B82AA605C}">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F4B43C03-3E23-4589-B597-E25220308C6E}">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F939C451-6425-4FDB-96C7-0EBDFE26ADA4}">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0936A35-8F81-4B2F-9C3E-4F4696335901}">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01774E37-87D9-4418-B35C-E8C090ECDB7E}">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F875D0C8-8C9A-413F-9096-B95924A34E83}">
            <x14:dataBar minLength="0" maxLength="100" border="1" negativeBarBorderColorSameAsPositive="0">
              <x14:cfvo type="autoMin"/>
              <x14:cfvo type="autoMax"/>
              <x14:borderColor rgb="FF63C384"/>
              <x14:negativeFillColor rgb="FFFF0000"/>
              <x14:negativeBorderColor rgb="FFFF0000"/>
              <x14:axisColor rgb="FF000000"/>
            </x14:dataBar>
          </x14:cfRule>
          <xm:sqref>C14:I14</xm:sqref>
        </x14:conditionalFormatting>
        <x14:conditionalFormatting xmlns:xm="http://schemas.microsoft.com/office/excel/2006/main" pivot="1">
          <x14:cfRule type="dataBar" id="{B6B7DEC2-CC3A-44C7-82EC-9B10F7F3C740}">
            <x14:dataBar minLength="0" maxLength="100" border="1" negativeBarBorderColorSameAsPositive="0">
              <x14:cfvo type="autoMin"/>
              <x14:cfvo type="autoMax"/>
              <x14:borderColor rgb="FFFFB628"/>
              <x14:negativeFillColor rgb="FFFF0000"/>
              <x14:negativeBorderColor rgb="FFFF0000"/>
              <x14:axisColor rgb="FF000000"/>
            </x14:dataBar>
          </x14:cfRule>
          <xm:sqref>B14</xm:sqref>
        </x14:conditionalFormatting>
        <x14:conditionalFormatting xmlns:xm="http://schemas.microsoft.com/office/excel/2006/main" pivot="1">
          <x14:cfRule type="dataBar" id="{8B49875C-81F6-4403-A58E-3828AAE37E00}">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9A4CF18F-325B-415C-872F-705F3248B3FF}">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876B7091-0996-477A-8827-FA3AC09A813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0EF3F143-AED3-4E13-A896-657CCF83028A}">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9DCBDF3-445C-45AC-9826-27AE86662020}">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C102BBA9-A801-4C72-BAF8-51BFF4D37CA0}">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5AD1ADF6-2200-442B-A76E-B2D2CA9F95D6}">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E49E5EE-C125-4072-A214-CEFF36483151}">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AB2EF91E-A1E5-465C-8CF2-F4E66EC8BF78}">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1E6C5E52-1A46-44D4-9DD2-0FDBAEC7EC8B}">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EE50F7DD-AAAE-4C46-A091-3FBB40FEC71F}">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0824F6AD-F76E-4F86-A634-2AC84FDCF67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CE0A8795-5D25-4F22-B533-F9EB3B2CE695}">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0542FC1A-96A7-47BC-8217-DF38E713FE5F}">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3FA08B8-80EC-4EDC-B172-3DBC977D762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616EFE0E-6345-4971-A394-9F6162565F11}">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B465899F-EB87-4B1A-94E2-CB4472F898EF}">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97151D77-3DCE-4E33-A49D-F1014C35E5F5}">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D69C91B2-64FC-4864-A876-81122151F24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EC7BA75-2638-43C2-9899-D59FD7F9D138}">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F044170-0FAA-4ADB-B27D-930BD26B567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15A695D-4B11-459C-900A-406E33E3BF0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84D2B7C5-2911-4401-8E24-393D5DFF921D}">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D51E7ECD-40E6-47A2-83A5-26F5286EDB71}">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6C97607-DF46-4509-BBAF-0F3B1638BD94}">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2A121C86-37DC-4ED6-AD98-074D830F085D}">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5E53C03F-93F9-4A3F-8E96-3CCCF771088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BE3F6B60-09CA-4E00-ABF7-92560B10517A}">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D2271382-5819-4AD1-B975-1B93DCCB8370}">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ADE66367-F6FD-4390-ABEC-F117CF111F5D}">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057F9964-C516-4C07-AD7D-A423C2151491}">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62E9EC47-D9B9-4661-88AE-E512C56F017E}">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5739446-3DDB-4225-9D5F-93CB6E1CBDF2}">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FF45E679-B031-48C3-86E1-84C9FBE2491A}">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2DBD4D97-B984-4BED-BC63-47CFAD6938A8}">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D332AB5-0F46-4D84-893A-7CA14C712FC7}">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A547489-383C-4041-8E60-64AD80D0EC17}">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D2AAA5E5-8F2B-43A2-8392-4ACF9679C04C}">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37FB815A-7EB1-4EA1-98FB-7A9710AD0D8C}">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716729B0-D465-4AD7-8510-D97ADB74A2C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B7CABE49-CF55-4DAD-A01D-34ED46D4413C}">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8485D4E9-EBFA-4888-95E3-D89CF5A32FE4}">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E5E87536-E7AE-4316-A761-8E022C1E8156}">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8CA8A692-FB56-456B-BA1A-0287EA0F79AA}">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16954439-7366-456A-A1BD-7A4E0C46BC3D}">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8EC19AB5-D552-41B4-BCFA-118D402BE52C}">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1315CE5-0B5C-4862-B9D8-05FF03210208}">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F8CBD51B-CF52-44E9-8E01-912C1959139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9311D996-C58E-4C1C-A016-1B77AF385685}">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6477B3F4-2A3B-4C71-8382-F3E817875FF0}">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0EF0957-B0EF-4E83-8835-68973656984F}">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32EB2E41-7B84-4574-969A-624AC53E4474}">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421D740-7DD6-4ED1-A74D-05A5BF04F594}">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3C2A4844-04EC-4BCD-8804-D8116E474948}">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27C954A7-D04D-4FA0-8CE7-BA81E1018FB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301209C2-E868-45DB-844B-45DE82AC869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35E26CD5-9CFB-434F-B71B-D38050464AC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B1087789-4A2B-4101-9BC7-7688F9B88C34}">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FF6DEC72-D00C-4259-810E-F49F2183407C}">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D30FAE76-27A7-4DA5-A53F-681A4BA416E0}">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BFD2B765-29FA-4C2B-A225-2A72380FCB0D}">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D1BD523F-5DB6-419B-B2A7-8EB479B6E11A}">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EC066ED1-3836-4AEF-9FA7-E6E254F863A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8F5BF5ED-2E4F-4A85-ABD0-07866A6A94B3}">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F1D530CA-757E-44F5-BA0C-43CF1D625F7B}">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07712FF0-821F-4566-8012-50ECFF547302}">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4E470059-FFBD-424B-B228-AAA0B8F81567}">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 xmlns:xm="http://schemas.microsoft.com/office/excel/2006/main" pivot="1">
          <x14:cfRule type="dataBar" id="{393786D9-35AE-49AF-9C60-4E18B97B1D49}">
            <x14:dataBar minLength="0" maxLength="100" border="1" negativeBarBorderColorSameAsPositive="0">
              <x14:cfvo type="autoMin"/>
              <x14:cfvo type="autoMax"/>
              <x14:borderColor rgb="FF63C384"/>
              <x14:negativeFillColor rgb="FFFF0000"/>
              <x14:negativeBorderColor rgb="FFFF0000"/>
              <x14:axisColor rgb="FF000000"/>
            </x14:dataBar>
          </x14:cfRule>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599"/>
  <sheetViews>
    <sheetView topLeftCell="A8" workbookViewId="0">
      <selection activeCell="C7" sqref="C7:D7"/>
    </sheetView>
  </sheetViews>
  <sheetFormatPr defaultRowHeight="15" x14ac:dyDescent="0.25"/>
  <cols>
    <col min="1" max="1" width="18.5703125" bestFit="1" customWidth="1"/>
    <col min="2" max="4" width="11.28515625" bestFit="1" customWidth="1"/>
  </cols>
  <sheetData>
    <row r="2" spans="1:4" x14ac:dyDescent="0.25">
      <c r="A2" t="s">
        <v>1224</v>
      </c>
      <c r="B2" s="26" t="s">
        <v>1178</v>
      </c>
      <c r="C2" s="26" t="s">
        <v>1182</v>
      </c>
      <c r="D2" s="26" t="s">
        <v>1181</v>
      </c>
    </row>
    <row r="3" spans="1:4" x14ac:dyDescent="0.25">
      <c r="A3" t="s">
        <v>1225</v>
      </c>
      <c r="B3" s="74">
        <v>365</v>
      </c>
    </row>
    <row r="4" spans="1:4" x14ac:dyDescent="0.25">
      <c r="A4" s="11"/>
      <c r="B4" t="s">
        <v>1227</v>
      </c>
      <c r="C4" t="s">
        <v>1182</v>
      </c>
      <c r="D4" t="s">
        <v>1181</v>
      </c>
    </row>
    <row r="5" spans="1:4" x14ac:dyDescent="0.25">
      <c r="A5" t="s">
        <v>1260</v>
      </c>
    </row>
    <row r="6" spans="1:4" x14ac:dyDescent="0.25">
      <c r="A6" s="92" t="s">
        <v>1226</v>
      </c>
      <c r="B6" s="75" t="s">
        <v>1228</v>
      </c>
      <c r="C6" s="75" t="s">
        <v>1228</v>
      </c>
      <c r="D6" s="75" t="s">
        <v>1228</v>
      </c>
    </row>
    <row r="7" spans="1:4" x14ac:dyDescent="0.25">
      <c r="A7" s="92">
        <v>46065</v>
      </c>
      <c r="B7" s="75">
        <v>6832.76</v>
      </c>
      <c r="C7" s="75">
        <v>20.82</v>
      </c>
      <c r="D7" s="75">
        <v>7684.32</v>
      </c>
    </row>
    <row r="8" spans="1:4" x14ac:dyDescent="0.25">
      <c r="A8" s="92">
        <v>46064</v>
      </c>
      <c r="B8" s="75">
        <v>6941.47</v>
      </c>
      <c r="C8" s="75">
        <v>17.649999999999999</v>
      </c>
      <c r="D8" s="75">
        <v>7672.98</v>
      </c>
    </row>
    <row r="9" spans="1:4" x14ac:dyDescent="0.25">
      <c r="A9" s="92">
        <v>46063</v>
      </c>
      <c r="B9" s="75">
        <v>6941.81</v>
      </c>
      <c r="C9" s="75">
        <v>17.79</v>
      </c>
      <c r="D9" s="75">
        <v>7675.08</v>
      </c>
    </row>
    <row r="10" spans="1:4" x14ac:dyDescent="0.25">
      <c r="A10" s="92">
        <v>46062</v>
      </c>
      <c r="B10" s="75">
        <v>6964.79</v>
      </c>
      <c r="C10" s="75">
        <v>17.36</v>
      </c>
      <c r="D10" s="75">
        <v>7652.71</v>
      </c>
    </row>
    <row r="11" spans="1:4" x14ac:dyDescent="0.25">
      <c r="A11" s="92">
        <v>46059</v>
      </c>
      <c r="B11" s="75">
        <v>6932.3</v>
      </c>
      <c r="C11" s="75">
        <v>20.37</v>
      </c>
      <c r="D11" s="75">
        <v>7560.91</v>
      </c>
    </row>
    <row r="12" spans="1:4" x14ac:dyDescent="0.25">
      <c r="A12" s="92">
        <v>46058</v>
      </c>
      <c r="B12" s="75">
        <v>6798.4</v>
      </c>
      <c r="C12" s="75">
        <v>21.77</v>
      </c>
      <c r="D12" s="75">
        <v>7559.75</v>
      </c>
    </row>
    <row r="13" spans="1:4" x14ac:dyDescent="0.25">
      <c r="A13" s="92">
        <v>46057</v>
      </c>
      <c r="B13" s="75">
        <v>6882.72</v>
      </c>
      <c r="C13" s="75">
        <v>18.64</v>
      </c>
      <c r="D13" s="75">
        <v>7684.79</v>
      </c>
    </row>
    <row r="14" spans="1:4" x14ac:dyDescent="0.25">
      <c r="A14" s="92">
        <v>46056</v>
      </c>
      <c r="B14" s="75">
        <v>6917.81</v>
      </c>
      <c r="C14" s="75">
        <v>18</v>
      </c>
      <c r="D14" s="75">
        <v>7664.03</v>
      </c>
    </row>
    <row r="15" spans="1:4" x14ac:dyDescent="0.25">
      <c r="A15" s="92">
        <v>46055</v>
      </c>
      <c r="B15" s="75">
        <v>6976.44</v>
      </c>
      <c r="C15" s="75">
        <v>16.34</v>
      </c>
      <c r="D15" s="75">
        <v>7593.97</v>
      </c>
    </row>
    <row r="16" spans="1:4" x14ac:dyDescent="0.25">
      <c r="A16" s="92">
        <v>46052</v>
      </c>
      <c r="B16" s="75">
        <v>6939.03</v>
      </c>
      <c r="C16" s="75">
        <v>17.440000000000001</v>
      </c>
      <c r="D16" s="75">
        <v>7702.6</v>
      </c>
    </row>
    <row r="17" spans="1:4" x14ac:dyDescent="0.25">
      <c r="A17" s="92">
        <v>46051</v>
      </c>
      <c r="B17" s="75">
        <v>6969.01</v>
      </c>
      <c r="C17" s="75">
        <v>16.88</v>
      </c>
      <c r="D17" s="75">
        <v>7764.82</v>
      </c>
    </row>
    <row r="18" spans="1:4" x14ac:dyDescent="0.25">
      <c r="A18" s="92">
        <v>46050</v>
      </c>
      <c r="B18" s="75">
        <v>6978.03</v>
      </c>
      <c r="C18" s="75">
        <v>16.350000000000001</v>
      </c>
      <c r="D18" s="75">
        <v>7686.24</v>
      </c>
    </row>
    <row r="19" spans="1:4" x14ac:dyDescent="0.25">
      <c r="A19" s="92">
        <v>46048</v>
      </c>
      <c r="B19" s="75">
        <v>6950.23</v>
      </c>
      <c r="C19" s="75">
        <v>16.149999999999999</v>
      </c>
      <c r="D19" s="75">
        <v>7384.59</v>
      </c>
    </row>
    <row r="20" spans="1:4" x14ac:dyDescent="0.25">
      <c r="A20" s="92">
        <v>46045</v>
      </c>
      <c r="B20" s="75">
        <v>6915.61</v>
      </c>
      <c r="C20" s="75">
        <v>16.09</v>
      </c>
      <c r="D20" s="75">
        <v>7384.69</v>
      </c>
    </row>
    <row r="21" spans="1:4" x14ac:dyDescent="0.25">
      <c r="A21" s="92">
        <v>46038</v>
      </c>
      <c r="B21" s="75">
        <v>6940.01</v>
      </c>
      <c r="C21" s="75">
        <v>15.86</v>
      </c>
      <c r="D21" s="75">
        <v>7290.62</v>
      </c>
    </row>
    <row r="22" spans="1:4" x14ac:dyDescent="0.25">
      <c r="A22" s="92">
        <v>46037</v>
      </c>
      <c r="B22" s="75">
        <v>6944.47</v>
      </c>
      <c r="C22" s="75">
        <v>15.84</v>
      </c>
      <c r="D22" s="75">
        <v>7266.49</v>
      </c>
    </row>
    <row r="23" spans="1:4" x14ac:dyDescent="0.25">
      <c r="A23" s="92">
        <v>46036</v>
      </c>
      <c r="B23" s="75">
        <v>6926.6</v>
      </c>
      <c r="C23" s="75">
        <v>16.75</v>
      </c>
      <c r="D23" s="75">
        <v>7237.92</v>
      </c>
    </row>
    <row r="24" spans="1:4" x14ac:dyDescent="0.25">
      <c r="A24" s="92">
        <v>46035</v>
      </c>
      <c r="B24" s="75">
        <v>6963.74</v>
      </c>
      <c r="C24" s="75">
        <v>15.98</v>
      </c>
      <c r="D24" s="75">
        <v>7284.83</v>
      </c>
    </row>
    <row r="25" spans="1:4" x14ac:dyDescent="0.25">
      <c r="A25" s="92">
        <v>46034</v>
      </c>
      <c r="B25" s="75">
        <v>6977.27</v>
      </c>
      <c r="C25" s="75">
        <v>15.12</v>
      </c>
      <c r="D25" s="75">
        <v>7257.03</v>
      </c>
    </row>
    <row r="26" spans="1:4" x14ac:dyDescent="0.25">
      <c r="A26" s="92">
        <v>46031</v>
      </c>
      <c r="B26" s="75">
        <v>6966.28</v>
      </c>
      <c r="C26" s="75">
        <v>14.49</v>
      </c>
      <c r="D26" s="75">
        <v>7299.29</v>
      </c>
    </row>
    <row r="27" spans="1:4" x14ac:dyDescent="0.25">
      <c r="A27" s="92">
        <v>46030</v>
      </c>
      <c r="B27" s="75">
        <v>6921.46</v>
      </c>
      <c r="C27" s="75">
        <v>15.45</v>
      </c>
      <c r="D27" s="75">
        <v>7219.74</v>
      </c>
    </row>
    <row r="28" spans="1:4" x14ac:dyDescent="0.25">
      <c r="A28" s="92">
        <v>46029</v>
      </c>
      <c r="B28" s="75">
        <v>6920.93</v>
      </c>
      <c r="C28" s="75">
        <v>15.38</v>
      </c>
      <c r="D28" s="75">
        <v>7167.89</v>
      </c>
    </row>
    <row r="29" spans="1:4" x14ac:dyDescent="0.25">
      <c r="A29" s="92">
        <v>46027</v>
      </c>
      <c r="B29" s="75">
        <v>6902.05</v>
      </c>
      <c r="C29" s="75">
        <v>14.9</v>
      </c>
      <c r="D29" s="75">
        <v>7125.91</v>
      </c>
    </row>
    <row r="30" spans="1:4" x14ac:dyDescent="0.25">
      <c r="A30" s="92">
        <v>46024</v>
      </c>
      <c r="B30" s="75">
        <v>6858.47</v>
      </c>
      <c r="C30" s="75">
        <v>14.51</v>
      </c>
      <c r="D30" s="75">
        <v>7031.32</v>
      </c>
    </row>
    <row r="31" spans="1:4" x14ac:dyDescent="0.25">
      <c r="A31" s="92">
        <v>46015</v>
      </c>
      <c r="B31" s="75">
        <v>6932.05</v>
      </c>
      <c r="C31" s="75">
        <v>13.47</v>
      </c>
      <c r="D31" s="75">
        <v>7003.88</v>
      </c>
    </row>
    <row r="32" spans="1:4" x14ac:dyDescent="0.25">
      <c r="A32" s="92">
        <v>46014</v>
      </c>
      <c r="B32" s="75">
        <v>6909.79</v>
      </c>
      <c r="C32" s="75">
        <v>14</v>
      </c>
      <c r="D32" s="75">
        <v>6982.14</v>
      </c>
    </row>
    <row r="33" spans="1:4" x14ac:dyDescent="0.25">
      <c r="A33" s="92">
        <v>46013</v>
      </c>
      <c r="B33" s="75">
        <v>6878.49</v>
      </c>
      <c r="C33" s="75">
        <v>14.08</v>
      </c>
      <c r="D33" s="75">
        <v>6986.55</v>
      </c>
    </row>
    <row r="34" spans="1:4" x14ac:dyDescent="0.25">
      <c r="A34" s="92">
        <v>46010</v>
      </c>
      <c r="B34" s="75">
        <v>6834.5</v>
      </c>
      <c r="C34" s="75">
        <v>14.91</v>
      </c>
      <c r="D34" s="75">
        <v>6987.76</v>
      </c>
    </row>
    <row r="35" spans="1:4" x14ac:dyDescent="0.25">
      <c r="A35" s="92">
        <v>46009</v>
      </c>
      <c r="B35" s="75">
        <v>6774.76</v>
      </c>
      <c r="C35" s="75">
        <v>16.87</v>
      </c>
      <c r="D35" s="75">
        <v>6917.05</v>
      </c>
    </row>
    <row r="36" spans="1:4" x14ac:dyDescent="0.25">
      <c r="A36" s="92">
        <v>46008</v>
      </c>
      <c r="B36" s="75">
        <v>6721.43</v>
      </c>
      <c r="C36" s="75">
        <v>17.62</v>
      </c>
      <c r="D36" s="75">
        <v>6965.84</v>
      </c>
    </row>
    <row r="37" spans="1:4" x14ac:dyDescent="0.25">
      <c r="A37" s="92">
        <v>46007</v>
      </c>
      <c r="B37" s="75">
        <v>6800.26</v>
      </c>
      <c r="C37" s="75">
        <v>16.48</v>
      </c>
      <c r="D37" s="75">
        <v>7031.64</v>
      </c>
    </row>
    <row r="38" spans="1:4" x14ac:dyDescent="0.25">
      <c r="A38" s="92">
        <v>46003</v>
      </c>
      <c r="B38" s="75">
        <v>6827.41</v>
      </c>
      <c r="C38" s="75">
        <v>15.74</v>
      </c>
      <c r="D38" s="75">
        <v>7082.67</v>
      </c>
    </row>
    <row r="39" spans="1:4" x14ac:dyDescent="0.25">
      <c r="A39" s="92">
        <v>45995</v>
      </c>
      <c r="B39" s="75">
        <v>6857.12</v>
      </c>
      <c r="C39" s="75">
        <v>15.78</v>
      </c>
      <c r="D39" s="75">
        <v>6846.1</v>
      </c>
    </row>
    <row r="40" spans="1:4" x14ac:dyDescent="0.25">
      <c r="A40" s="92">
        <v>45994</v>
      </c>
      <c r="B40" s="75">
        <v>6849.72</v>
      </c>
      <c r="C40" s="75">
        <v>16.079999999999998</v>
      </c>
      <c r="D40" s="75">
        <v>6841.47</v>
      </c>
    </row>
    <row r="41" spans="1:4" x14ac:dyDescent="0.25">
      <c r="A41" s="92">
        <v>45993</v>
      </c>
      <c r="B41" s="75">
        <v>6829.37</v>
      </c>
      <c r="C41" s="75">
        <v>16.59</v>
      </c>
      <c r="D41" s="75">
        <v>6843.81</v>
      </c>
    </row>
    <row r="42" spans="1:4" x14ac:dyDescent="0.25">
      <c r="A42" s="92">
        <v>45992</v>
      </c>
      <c r="B42" s="75">
        <v>6812.63</v>
      </c>
      <c r="C42" s="75">
        <v>17.239999999999998</v>
      </c>
      <c r="D42" s="75">
        <v>6824.04</v>
      </c>
    </row>
    <row r="43" spans="1:4" x14ac:dyDescent="0.25">
      <c r="A43" s="92">
        <v>45989</v>
      </c>
      <c r="B43" s="75">
        <v>6849.09</v>
      </c>
      <c r="C43" s="75">
        <v>16.350000000000001</v>
      </c>
      <c r="D43" s="75">
        <v>6818.9</v>
      </c>
    </row>
    <row r="44" spans="1:4" x14ac:dyDescent="0.25">
      <c r="A44" s="92">
        <v>45987</v>
      </c>
      <c r="B44" s="75">
        <v>6812.61</v>
      </c>
      <c r="C44" s="75">
        <v>17.190000000000001</v>
      </c>
      <c r="D44" s="75">
        <v>6828.13</v>
      </c>
    </row>
    <row r="45" spans="1:4" x14ac:dyDescent="0.25">
      <c r="A45" s="92">
        <v>45986</v>
      </c>
      <c r="B45" s="75">
        <v>6765.88</v>
      </c>
      <c r="C45" s="75">
        <v>18.559999999999999</v>
      </c>
      <c r="D45" s="75">
        <v>6756.34</v>
      </c>
    </row>
    <row r="46" spans="1:4" x14ac:dyDescent="0.25">
      <c r="A46" s="92">
        <v>45985</v>
      </c>
      <c r="B46" s="75">
        <v>6705.12</v>
      </c>
      <c r="C46" s="75">
        <v>20.52</v>
      </c>
      <c r="D46" s="75">
        <v>6735.1</v>
      </c>
    </row>
    <row r="47" spans="1:4" x14ac:dyDescent="0.25">
      <c r="A47" s="92">
        <v>45982</v>
      </c>
      <c r="B47" s="75">
        <v>6602.99</v>
      </c>
      <c r="C47" s="75">
        <v>23.43</v>
      </c>
      <c r="D47" s="75">
        <v>6717.76</v>
      </c>
    </row>
    <row r="48" spans="1:4" x14ac:dyDescent="0.25">
      <c r="A48" s="92">
        <v>45981</v>
      </c>
      <c r="B48" s="75">
        <v>6538.76</v>
      </c>
      <c r="C48" s="75">
        <v>26.42</v>
      </c>
      <c r="D48" s="75">
        <v>6836.23</v>
      </c>
    </row>
    <row r="49" spans="1:4" x14ac:dyDescent="0.25">
      <c r="A49" s="92">
        <v>45980</v>
      </c>
      <c r="B49" s="75">
        <v>6642.16</v>
      </c>
      <c r="C49" s="75">
        <v>23.66</v>
      </c>
      <c r="D49" s="75">
        <v>6794.05</v>
      </c>
    </row>
    <row r="50" spans="1:4" x14ac:dyDescent="0.25">
      <c r="A50" s="92">
        <v>45979</v>
      </c>
      <c r="B50" s="75">
        <v>6617.37</v>
      </c>
      <c r="C50" s="75">
        <v>24.69</v>
      </c>
      <c r="D50" s="75">
        <v>6804.81</v>
      </c>
    </row>
    <row r="51" spans="1:4" x14ac:dyDescent="0.25">
      <c r="A51" s="92">
        <v>45978</v>
      </c>
      <c r="B51" s="75">
        <v>6672.41</v>
      </c>
      <c r="C51" s="75">
        <v>22.38</v>
      </c>
      <c r="D51" s="75">
        <v>6909.15</v>
      </c>
    </row>
    <row r="52" spans="1:4" x14ac:dyDescent="0.25">
      <c r="A52" s="92">
        <v>45975</v>
      </c>
      <c r="B52" s="75">
        <v>6734.11</v>
      </c>
      <c r="C52" s="75">
        <v>19.829999999999998</v>
      </c>
      <c r="D52" s="75">
        <v>6948.17</v>
      </c>
    </row>
    <row r="53" spans="1:4" x14ac:dyDescent="0.25">
      <c r="A53" s="92">
        <v>45974</v>
      </c>
      <c r="B53" s="75">
        <v>6737.49</v>
      </c>
      <c r="C53" s="75">
        <v>20</v>
      </c>
      <c r="D53" s="75">
        <v>7000.02</v>
      </c>
    </row>
    <row r="54" spans="1:4" x14ac:dyDescent="0.25">
      <c r="A54" s="92">
        <v>45973</v>
      </c>
      <c r="B54" s="75">
        <v>6850.92</v>
      </c>
      <c r="C54" s="75">
        <v>17.510000000000002</v>
      </c>
      <c r="D54" s="75">
        <v>7012.65</v>
      </c>
    </row>
    <row r="55" spans="1:4" x14ac:dyDescent="0.25">
      <c r="A55" s="92">
        <v>45972</v>
      </c>
      <c r="B55" s="75">
        <v>6846.61</v>
      </c>
      <c r="C55" s="75">
        <v>17.28</v>
      </c>
      <c r="D55" s="75">
        <v>7013.68</v>
      </c>
    </row>
    <row r="56" spans="1:4" x14ac:dyDescent="0.25">
      <c r="A56" s="92">
        <v>45971</v>
      </c>
      <c r="B56" s="75">
        <v>6832.43</v>
      </c>
      <c r="C56" s="75">
        <v>17.600000000000001</v>
      </c>
      <c r="D56" s="75">
        <v>7005.2</v>
      </c>
    </row>
    <row r="57" spans="1:4" x14ac:dyDescent="0.25">
      <c r="A57" s="92">
        <v>45968</v>
      </c>
      <c r="B57" s="75">
        <v>6728.8</v>
      </c>
      <c r="C57" s="75">
        <v>19.079999999999998</v>
      </c>
      <c r="D57" s="75">
        <v>6955.48</v>
      </c>
    </row>
    <row r="58" spans="1:4" x14ac:dyDescent="0.25">
      <c r="A58" s="92">
        <v>45967</v>
      </c>
      <c r="B58" s="75">
        <v>6720.32</v>
      </c>
      <c r="C58" s="75">
        <v>19.5</v>
      </c>
      <c r="D58" s="75">
        <v>7029.72</v>
      </c>
    </row>
    <row r="59" spans="1:4" x14ac:dyDescent="0.25">
      <c r="A59" s="92">
        <v>45966</v>
      </c>
      <c r="B59" s="75">
        <v>6796.29</v>
      </c>
      <c r="C59" s="75">
        <v>18.010000000000002</v>
      </c>
      <c r="D59" s="75">
        <v>6970.14</v>
      </c>
    </row>
    <row r="60" spans="1:4" x14ac:dyDescent="0.25">
      <c r="A60" s="92">
        <v>45965</v>
      </c>
      <c r="B60" s="75">
        <v>6771.55</v>
      </c>
      <c r="C60" s="75">
        <v>19</v>
      </c>
      <c r="D60" s="75">
        <v>7086.96</v>
      </c>
    </row>
    <row r="61" spans="1:4" x14ac:dyDescent="0.25">
      <c r="A61" s="92">
        <v>45964</v>
      </c>
      <c r="B61" s="75">
        <v>6851.97</v>
      </c>
      <c r="C61" s="75">
        <v>17.170000000000002</v>
      </c>
      <c r="D61" s="75">
        <v>7171.65</v>
      </c>
    </row>
    <row r="62" spans="1:4" x14ac:dyDescent="0.25">
      <c r="A62" s="92">
        <v>45961</v>
      </c>
      <c r="B62" s="75">
        <v>6840.2</v>
      </c>
      <c r="C62" s="75">
        <v>17.440000000000001</v>
      </c>
      <c r="D62" s="75">
        <v>7131.47</v>
      </c>
    </row>
    <row r="63" spans="1:4" x14ac:dyDescent="0.25">
      <c r="A63" s="92">
        <v>45960</v>
      </c>
      <c r="B63" s="75">
        <v>6822.34</v>
      </c>
      <c r="C63" s="75">
        <v>16.91</v>
      </c>
      <c r="D63" s="75">
        <v>7036.28</v>
      </c>
    </row>
    <row r="64" spans="1:4" x14ac:dyDescent="0.25">
      <c r="A64" s="92">
        <v>45959</v>
      </c>
      <c r="B64" s="75">
        <v>6890.59</v>
      </c>
      <c r="C64" s="75">
        <v>16.920000000000002</v>
      </c>
      <c r="D64" s="75">
        <v>6944.72</v>
      </c>
    </row>
    <row r="65" spans="1:4" x14ac:dyDescent="0.25">
      <c r="A65" s="92">
        <v>45958</v>
      </c>
      <c r="B65" s="75">
        <v>6890.89</v>
      </c>
      <c r="C65" s="75">
        <v>16.420000000000002</v>
      </c>
      <c r="D65" s="75">
        <v>6961.81</v>
      </c>
    </row>
    <row r="66" spans="1:4" x14ac:dyDescent="0.25">
      <c r="A66" s="92">
        <v>45957</v>
      </c>
      <c r="B66" s="75">
        <v>6875.16</v>
      </c>
      <c r="C66" s="75">
        <v>15.79</v>
      </c>
      <c r="D66" s="75">
        <v>6944.39</v>
      </c>
    </row>
    <row r="67" spans="1:4" x14ac:dyDescent="0.25">
      <c r="A67" s="92">
        <v>45953</v>
      </c>
      <c r="B67" s="75">
        <v>6738.44</v>
      </c>
      <c r="C67" s="75">
        <v>17.3</v>
      </c>
      <c r="D67" s="75">
        <v>6944.21</v>
      </c>
    </row>
    <row r="68" spans="1:4" x14ac:dyDescent="0.25">
      <c r="A68" s="92">
        <v>45952</v>
      </c>
      <c r="B68" s="75">
        <v>6699.4</v>
      </c>
      <c r="C68" s="75">
        <v>18.600000000000001</v>
      </c>
      <c r="D68" s="75">
        <v>6933.76</v>
      </c>
    </row>
    <row r="69" spans="1:4" x14ac:dyDescent="0.25">
      <c r="A69" s="92">
        <v>45951</v>
      </c>
      <c r="B69" s="75">
        <v>6735.35</v>
      </c>
      <c r="C69" s="75">
        <v>17.87</v>
      </c>
      <c r="D69" s="75">
        <v>6971.51</v>
      </c>
    </row>
    <row r="70" spans="1:4" x14ac:dyDescent="0.25">
      <c r="A70" s="92">
        <v>45950</v>
      </c>
      <c r="B70" s="75">
        <v>6735.13</v>
      </c>
      <c r="C70" s="75">
        <v>18.23</v>
      </c>
      <c r="D70" s="75">
        <v>6974.9</v>
      </c>
    </row>
    <row r="71" spans="1:4" x14ac:dyDescent="0.25">
      <c r="A71" s="92">
        <v>45947</v>
      </c>
      <c r="B71" s="75">
        <v>6664.01</v>
      </c>
      <c r="C71" s="75">
        <v>20.78</v>
      </c>
      <c r="D71" s="75">
        <v>7044.76</v>
      </c>
    </row>
    <row r="72" spans="1:4" x14ac:dyDescent="0.25">
      <c r="A72" s="92">
        <v>45946</v>
      </c>
      <c r="B72" s="75">
        <v>6629.07</v>
      </c>
      <c r="C72" s="75">
        <v>25.31</v>
      </c>
      <c r="D72" s="75">
        <v>7094.04</v>
      </c>
    </row>
    <row r="73" spans="1:4" x14ac:dyDescent="0.25">
      <c r="A73" s="92">
        <v>45945</v>
      </c>
      <c r="B73" s="75">
        <v>6671.06</v>
      </c>
      <c r="C73" s="75">
        <v>20.64</v>
      </c>
      <c r="D73" s="75">
        <v>7063.69</v>
      </c>
    </row>
    <row r="74" spans="1:4" x14ac:dyDescent="0.25">
      <c r="A74" s="92">
        <v>45944</v>
      </c>
      <c r="B74" s="75">
        <v>6644.31</v>
      </c>
      <c r="C74" s="75">
        <v>20.81</v>
      </c>
      <c r="D74" s="75">
        <v>7054.53</v>
      </c>
    </row>
    <row r="75" spans="1:4" x14ac:dyDescent="0.25">
      <c r="A75" s="92">
        <v>45943</v>
      </c>
      <c r="B75" s="75">
        <v>6654.72</v>
      </c>
      <c r="C75" s="75">
        <v>19.03</v>
      </c>
      <c r="D75" s="75">
        <v>7079.88</v>
      </c>
    </row>
    <row r="76" spans="1:4" x14ac:dyDescent="0.25">
      <c r="A76" s="92">
        <v>45940</v>
      </c>
      <c r="B76" s="75">
        <v>6552.51</v>
      </c>
      <c r="C76" s="75">
        <v>21.66</v>
      </c>
      <c r="D76" s="75">
        <v>7156.91</v>
      </c>
    </row>
    <row r="77" spans="1:4" x14ac:dyDescent="0.25">
      <c r="A77" s="92">
        <v>45939</v>
      </c>
      <c r="B77" s="75">
        <v>6735.11</v>
      </c>
      <c r="C77" s="75">
        <v>16.43</v>
      </c>
      <c r="D77" s="75">
        <v>7172.47</v>
      </c>
    </row>
    <row r="78" spans="1:4" x14ac:dyDescent="0.25">
      <c r="A78" s="92">
        <v>45938</v>
      </c>
      <c r="B78" s="75">
        <v>6753.72</v>
      </c>
      <c r="C78" s="75">
        <v>16.3</v>
      </c>
      <c r="D78" s="75">
        <v>7076.37</v>
      </c>
    </row>
    <row r="79" spans="1:4" x14ac:dyDescent="0.25">
      <c r="A79" s="92">
        <v>45937</v>
      </c>
      <c r="B79" s="75">
        <v>6714.59</v>
      </c>
      <c r="C79" s="75">
        <v>17.239999999999998</v>
      </c>
      <c r="D79" s="75">
        <v>7117.77</v>
      </c>
    </row>
    <row r="80" spans="1:4" x14ac:dyDescent="0.25">
      <c r="A80" s="92">
        <v>45936</v>
      </c>
      <c r="B80" s="75">
        <v>6740.28</v>
      </c>
      <c r="C80" s="75">
        <v>16.37</v>
      </c>
      <c r="D80" s="75">
        <v>7147.37</v>
      </c>
    </row>
    <row r="81" spans="1:4" x14ac:dyDescent="0.25">
      <c r="A81" s="92">
        <v>45933</v>
      </c>
      <c r="B81" s="75">
        <v>6715.79</v>
      </c>
      <c r="C81" s="75">
        <v>16.649999999999999</v>
      </c>
      <c r="D81" s="75">
        <v>7160.19</v>
      </c>
    </row>
    <row r="82" spans="1:4" x14ac:dyDescent="0.25">
      <c r="A82" s="92">
        <v>45932</v>
      </c>
      <c r="B82" s="75">
        <v>6715.35</v>
      </c>
      <c r="C82" s="75">
        <v>16.63</v>
      </c>
      <c r="D82" s="75">
        <v>7190.42</v>
      </c>
    </row>
    <row r="83" spans="1:4" x14ac:dyDescent="0.25">
      <c r="A83" s="92">
        <v>45931</v>
      </c>
      <c r="B83" s="75">
        <v>6711.2</v>
      </c>
      <c r="C83" s="75">
        <v>16.29</v>
      </c>
      <c r="D83" s="75">
        <v>7212.13</v>
      </c>
    </row>
    <row r="84" spans="1:4" x14ac:dyDescent="0.25">
      <c r="A84" s="92">
        <v>45930</v>
      </c>
      <c r="B84" s="75">
        <v>6688.46</v>
      </c>
      <c r="C84" s="75">
        <v>16.28</v>
      </c>
      <c r="D84" s="75">
        <v>7149.42</v>
      </c>
    </row>
    <row r="85" spans="1:4" x14ac:dyDescent="0.25">
      <c r="A85" s="92">
        <v>45929</v>
      </c>
      <c r="B85" s="75">
        <v>6661.21</v>
      </c>
      <c r="C85" s="75">
        <v>16.12</v>
      </c>
      <c r="D85" s="75">
        <v>7166.36</v>
      </c>
    </row>
    <row r="86" spans="1:4" x14ac:dyDescent="0.25">
      <c r="A86" s="92">
        <v>45926</v>
      </c>
      <c r="B86" s="75">
        <v>6643.7</v>
      </c>
      <c r="C86" s="75">
        <v>15.29</v>
      </c>
      <c r="D86" s="75">
        <v>7144.28</v>
      </c>
    </row>
    <row r="87" spans="1:4" x14ac:dyDescent="0.25">
      <c r="A87" s="92">
        <v>45925</v>
      </c>
      <c r="B87" s="75">
        <v>6604.72</v>
      </c>
      <c r="C87" s="75">
        <v>16.739999999999998</v>
      </c>
      <c r="D87" s="75">
        <v>7151.78</v>
      </c>
    </row>
    <row r="88" spans="1:4" x14ac:dyDescent="0.25">
      <c r="A88" s="92">
        <v>45924</v>
      </c>
      <c r="B88" s="75">
        <v>6637.97</v>
      </c>
      <c r="C88" s="75">
        <v>16.18</v>
      </c>
      <c r="D88" s="75">
        <v>7130.38</v>
      </c>
    </row>
    <row r="89" spans="1:4" x14ac:dyDescent="0.25">
      <c r="A89" s="92">
        <v>45923</v>
      </c>
      <c r="B89" s="75">
        <v>6656.92</v>
      </c>
      <c r="C89" s="75">
        <v>16.64</v>
      </c>
      <c r="D89" s="75">
        <v>7119.3</v>
      </c>
    </row>
    <row r="90" spans="1:4" x14ac:dyDescent="0.25">
      <c r="A90" s="92">
        <v>45922</v>
      </c>
      <c r="B90" s="75">
        <v>6693.75</v>
      </c>
      <c r="C90" s="75">
        <v>16.100000000000001</v>
      </c>
      <c r="D90" s="75">
        <v>7083.09</v>
      </c>
    </row>
    <row r="91" spans="1:4" x14ac:dyDescent="0.25">
      <c r="A91" s="92">
        <v>45919</v>
      </c>
      <c r="B91" s="75">
        <v>6664.36</v>
      </c>
      <c r="C91" s="75">
        <v>15.45</v>
      </c>
      <c r="D91" s="75">
        <v>7094.47</v>
      </c>
    </row>
    <row r="92" spans="1:4" x14ac:dyDescent="0.25">
      <c r="A92" s="92">
        <v>45918</v>
      </c>
      <c r="B92" s="75">
        <v>6631.96</v>
      </c>
      <c r="C92" s="75">
        <v>15.7</v>
      </c>
      <c r="D92" s="75">
        <v>7156.37</v>
      </c>
    </row>
    <row r="93" spans="1:4" x14ac:dyDescent="0.25">
      <c r="A93" s="92">
        <v>45917</v>
      </c>
      <c r="B93" s="75">
        <v>6600.35</v>
      </c>
      <c r="C93" s="75">
        <v>15.72</v>
      </c>
      <c r="D93" s="75">
        <v>7066.2</v>
      </c>
    </row>
    <row r="94" spans="1:4" x14ac:dyDescent="0.25">
      <c r="A94" s="92">
        <v>45916</v>
      </c>
      <c r="B94" s="75">
        <v>6606.76</v>
      </c>
      <c r="C94" s="75">
        <v>16.36</v>
      </c>
      <c r="D94" s="75">
        <v>7141.84</v>
      </c>
    </row>
    <row r="95" spans="1:4" x14ac:dyDescent="0.25">
      <c r="A95" s="92">
        <v>45915</v>
      </c>
      <c r="B95" s="75">
        <v>6615.28</v>
      </c>
      <c r="C95" s="75">
        <v>15.69</v>
      </c>
      <c r="D95" s="75">
        <v>7170.16</v>
      </c>
    </row>
    <row r="96" spans="1:4" x14ac:dyDescent="0.25">
      <c r="A96" s="92">
        <v>45912</v>
      </c>
      <c r="B96" s="75">
        <v>6584.29</v>
      </c>
      <c r="C96" s="75">
        <v>14.76</v>
      </c>
      <c r="D96" s="75">
        <v>7162.72</v>
      </c>
    </row>
    <row r="97" spans="1:4" x14ac:dyDescent="0.25">
      <c r="A97" s="92">
        <v>45911</v>
      </c>
      <c r="B97" s="75">
        <v>6587.47</v>
      </c>
      <c r="C97" s="75">
        <v>14.71</v>
      </c>
      <c r="D97" s="75">
        <v>7132.03</v>
      </c>
    </row>
    <row r="98" spans="1:4" x14ac:dyDescent="0.25">
      <c r="A98" s="92">
        <v>45910</v>
      </c>
      <c r="B98" s="75">
        <v>6532.04</v>
      </c>
      <c r="C98" s="75">
        <v>15.35</v>
      </c>
      <c r="D98" s="75">
        <v>7104.05</v>
      </c>
    </row>
    <row r="99" spans="1:4" x14ac:dyDescent="0.25">
      <c r="A99" s="92">
        <v>45909</v>
      </c>
      <c r="B99" s="75">
        <v>6512.61</v>
      </c>
      <c r="C99" s="75">
        <v>15.04</v>
      </c>
      <c r="D99" s="75">
        <v>7111.06</v>
      </c>
    </row>
    <row r="100" spans="1:4" x14ac:dyDescent="0.25">
      <c r="A100" s="92">
        <v>45908</v>
      </c>
      <c r="B100" s="75">
        <v>6495.15</v>
      </c>
      <c r="C100" s="75">
        <v>15.11</v>
      </c>
      <c r="D100" s="75">
        <v>7163.45</v>
      </c>
    </row>
    <row r="101" spans="1:4" x14ac:dyDescent="0.25">
      <c r="A101" s="92">
        <v>45905</v>
      </c>
      <c r="B101" s="75">
        <v>6481.5</v>
      </c>
      <c r="C101" s="75">
        <v>15.18</v>
      </c>
      <c r="D101" s="75">
        <v>7075.32</v>
      </c>
    </row>
    <row r="102" spans="1:4" x14ac:dyDescent="0.25">
      <c r="A102" s="92">
        <v>45904</v>
      </c>
      <c r="B102" s="75">
        <v>6502.08</v>
      </c>
      <c r="C102" s="75">
        <v>15.3</v>
      </c>
      <c r="D102" s="75">
        <v>7099.85</v>
      </c>
    </row>
    <row r="103" spans="1:4" x14ac:dyDescent="0.25">
      <c r="A103" s="92">
        <v>45903</v>
      </c>
      <c r="B103" s="75">
        <v>6448.26</v>
      </c>
      <c r="C103" s="75">
        <v>16.350000000000001</v>
      </c>
      <c r="D103" s="75">
        <v>7130.11</v>
      </c>
    </row>
    <row r="104" spans="1:4" x14ac:dyDescent="0.25">
      <c r="A104" s="92">
        <v>45902</v>
      </c>
      <c r="B104" s="75">
        <v>6415.54</v>
      </c>
      <c r="C104" s="75">
        <v>17.170000000000002</v>
      </c>
      <c r="D104" s="75">
        <v>7056.26</v>
      </c>
    </row>
    <row r="105" spans="1:4" x14ac:dyDescent="0.25">
      <c r="A105" s="92">
        <v>45898</v>
      </c>
      <c r="B105" s="75">
        <v>6460.26</v>
      </c>
      <c r="C105" s="75">
        <v>16.12</v>
      </c>
      <c r="D105" s="75">
        <v>6993.05</v>
      </c>
    </row>
    <row r="106" spans="1:4" x14ac:dyDescent="0.25">
      <c r="A106" s="92">
        <v>45897</v>
      </c>
      <c r="B106" s="75">
        <v>6501.86</v>
      </c>
      <c r="C106" s="75">
        <v>14.43</v>
      </c>
      <c r="D106" s="75">
        <v>6872.26</v>
      </c>
    </row>
    <row r="107" spans="1:4" x14ac:dyDescent="0.25">
      <c r="A107" s="92">
        <v>45896</v>
      </c>
      <c r="B107" s="75">
        <v>6481.4</v>
      </c>
      <c r="C107" s="75">
        <v>14.85</v>
      </c>
      <c r="D107" s="75">
        <v>6809.92</v>
      </c>
    </row>
    <row r="108" spans="1:4" x14ac:dyDescent="0.25">
      <c r="A108" s="92">
        <v>45895</v>
      </c>
      <c r="B108" s="75">
        <v>6465.94</v>
      </c>
      <c r="C108" s="75">
        <v>14.62</v>
      </c>
      <c r="D108" s="75">
        <v>6772.18</v>
      </c>
    </row>
    <row r="109" spans="1:4" x14ac:dyDescent="0.25">
      <c r="A109" s="92">
        <v>45894</v>
      </c>
      <c r="B109" s="75">
        <v>6439.32</v>
      </c>
      <c r="C109" s="75">
        <v>14.79</v>
      </c>
      <c r="D109" s="75">
        <v>6748.97</v>
      </c>
    </row>
    <row r="110" spans="1:4" x14ac:dyDescent="0.25">
      <c r="A110" s="92">
        <v>45891</v>
      </c>
      <c r="B110" s="75">
        <v>6466.91</v>
      </c>
      <c r="C110" s="75">
        <v>14.22</v>
      </c>
      <c r="D110" s="75">
        <v>6693.93</v>
      </c>
    </row>
    <row r="111" spans="1:4" x14ac:dyDescent="0.25">
      <c r="A111" s="92">
        <v>45890</v>
      </c>
      <c r="B111" s="75">
        <v>6370.17</v>
      </c>
      <c r="C111" s="75">
        <v>16.600000000000001</v>
      </c>
      <c r="D111" s="75">
        <v>6708.71</v>
      </c>
    </row>
    <row r="112" spans="1:4" x14ac:dyDescent="0.25">
      <c r="A112" s="92">
        <v>45889</v>
      </c>
      <c r="B112" s="75">
        <v>6395.78</v>
      </c>
      <c r="C112" s="75">
        <v>15.69</v>
      </c>
      <c r="D112" s="75">
        <v>6797.41</v>
      </c>
    </row>
    <row r="113" spans="1:4" x14ac:dyDescent="0.25">
      <c r="A113" s="92">
        <v>45888</v>
      </c>
      <c r="B113" s="75">
        <v>6411.37</v>
      </c>
      <c r="C113" s="75">
        <v>15.57</v>
      </c>
      <c r="D113" s="75">
        <v>6836.53</v>
      </c>
    </row>
    <row r="114" spans="1:4" x14ac:dyDescent="0.25">
      <c r="A114" s="92">
        <v>45887</v>
      </c>
      <c r="B114" s="75">
        <v>6449.15</v>
      </c>
      <c r="C114" s="75">
        <v>14.99</v>
      </c>
      <c r="D114" s="75">
        <v>6833.97</v>
      </c>
    </row>
    <row r="115" spans="1:4" x14ac:dyDescent="0.25">
      <c r="A115" s="92">
        <v>45884</v>
      </c>
      <c r="B115" s="75">
        <v>6449.8</v>
      </c>
      <c r="C115" s="75">
        <v>15.09</v>
      </c>
      <c r="D115" s="75">
        <v>6862.78</v>
      </c>
    </row>
    <row r="116" spans="1:4" x14ac:dyDescent="0.25">
      <c r="A116" s="92">
        <v>45883</v>
      </c>
      <c r="B116" s="75">
        <v>6468.54</v>
      </c>
      <c r="C116" s="75">
        <v>14.45</v>
      </c>
      <c r="D116" s="75">
        <v>6829.96</v>
      </c>
    </row>
    <row r="117" spans="1:4" x14ac:dyDescent="0.25">
      <c r="A117" s="92">
        <v>45882</v>
      </c>
      <c r="B117" s="75">
        <v>6466.58</v>
      </c>
      <c r="C117" s="75">
        <v>14.49</v>
      </c>
      <c r="D117" s="75">
        <v>6751.9</v>
      </c>
    </row>
    <row r="118" spans="1:4" x14ac:dyDescent="0.25">
      <c r="A118" s="92">
        <v>45881</v>
      </c>
      <c r="B118" s="75">
        <v>6445.76</v>
      </c>
      <c r="C118" s="75">
        <v>14.73</v>
      </c>
      <c r="D118" s="75">
        <v>6725.66</v>
      </c>
    </row>
    <row r="119" spans="1:4" x14ac:dyDescent="0.25">
      <c r="A119" s="92">
        <v>45880</v>
      </c>
      <c r="B119" s="75">
        <v>6373.45</v>
      </c>
      <c r="C119" s="75">
        <v>16.25</v>
      </c>
      <c r="D119" s="75">
        <v>6698.5</v>
      </c>
    </row>
    <row r="120" spans="1:4" x14ac:dyDescent="0.25">
      <c r="A120" s="92">
        <v>45877</v>
      </c>
      <c r="B120" s="75">
        <v>6389.45</v>
      </c>
      <c r="C120" s="75">
        <v>15.15</v>
      </c>
      <c r="D120" s="75">
        <v>6563.38</v>
      </c>
    </row>
    <row r="121" spans="1:4" x14ac:dyDescent="0.25">
      <c r="A121" s="92">
        <v>45876</v>
      </c>
      <c r="B121" s="75">
        <v>6340</v>
      </c>
      <c r="C121" s="75">
        <v>16.57</v>
      </c>
      <c r="D121" s="75">
        <v>6428.03</v>
      </c>
    </row>
    <row r="122" spans="1:4" x14ac:dyDescent="0.25">
      <c r="A122" s="92">
        <v>45875</v>
      </c>
      <c r="B122" s="75">
        <v>6345.06</v>
      </c>
      <c r="C122" s="75">
        <v>16.77</v>
      </c>
      <c r="D122" s="75">
        <v>6435.4</v>
      </c>
    </row>
    <row r="123" spans="1:4" x14ac:dyDescent="0.25">
      <c r="A123" s="92">
        <v>45874</v>
      </c>
      <c r="B123" s="75">
        <v>6299.19</v>
      </c>
      <c r="C123" s="75">
        <v>17.850000000000001</v>
      </c>
      <c r="D123" s="75">
        <v>6402.38</v>
      </c>
    </row>
    <row r="124" spans="1:4" x14ac:dyDescent="0.25">
      <c r="A124" s="92">
        <v>45873</v>
      </c>
      <c r="B124" s="75">
        <v>6329.94</v>
      </c>
      <c r="C124" s="75">
        <v>17.52</v>
      </c>
      <c r="D124" s="75">
        <v>6359.08</v>
      </c>
    </row>
    <row r="125" spans="1:4" x14ac:dyDescent="0.25">
      <c r="A125" s="92">
        <v>45870</v>
      </c>
      <c r="B125" s="75">
        <v>6238.01</v>
      </c>
      <c r="C125" s="75">
        <v>20.38</v>
      </c>
      <c r="D125" s="75">
        <v>6390.9</v>
      </c>
    </row>
    <row r="126" spans="1:4" x14ac:dyDescent="0.25">
      <c r="A126" s="92">
        <v>45869</v>
      </c>
      <c r="B126" s="75">
        <v>6339.39</v>
      </c>
      <c r="C126" s="75">
        <v>16.72</v>
      </c>
      <c r="D126" s="75">
        <v>6413.66</v>
      </c>
    </row>
    <row r="127" spans="1:4" x14ac:dyDescent="0.25">
      <c r="A127" s="92">
        <v>45868</v>
      </c>
      <c r="B127" s="75">
        <v>6362.9</v>
      </c>
      <c r="C127" s="75">
        <v>15.48</v>
      </c>
      <c r="D127" s="75">
        <v>6467.47</v>
      </c>
    </row>
    <row r="128" spans="1:4" x14ac:dyDescent="0.25">
      <c r="A128" s="92">
        <v>45867</v>
      </c>
      <c r="B128" s="75">
        <v>6370.86</v>
      </c>
      <c r="C128" s="75">
        <v>15.98</v>
      </c>
      <c r="D128" s="75">
        <v>6466.36</v>
      </c>
    </row>
    <row r="129" spans="1:4" x14ac:dyDescent="0.25">
      <c r="A129" s="92">
        <v>45866</v>
      </c>
      <c r="B129" s="75">
        <v>6389.77</v>
      </c>
      <c r="C129" s="75">
        <v>15.03</v>
      </c>
      <c r="D129" s="75">
        <v>6468.75</v>
      </c>
    </row>
    <row r="130" spans="1:4" x14ac:dyDescent="0.25">
      <c r="A130" s="92">
        <v>45863</v>
      </c>
      <c r="B130" s="75">
        <v>6388.64</v>
      </c>
      <c r="C130" s="75">
        <v>14.93</v>
      </c>
      <c r="D130" s="75">
        <v>6463.06</v>
      </c>
    </row>
    <row r="131" spans="1:4" x14ac:dyDescent="0.25">
      <c r="A131" s="92">
        <v>45862</v>
      </c>
      <c r="B131" s="75">
        <v>6363.35</v>
      </c>
      <c r="C131" s="75">
        <v>15.39</v>
      </c>
      <c r="D131" s="75">
        <v>6463.98</v>
      </c>
    </row>
    <row r="132" spans="1:4" x14ac:dyDescent="0.25">
      <c r="A132" s="92">
        <v>45861</v>
      </c>
      <c r="B132" s="75">
        <v>6358.91</v>
      </c>
      <c r="C132" s="75">
        <v>15.37</v>
      </c>
      <c r="D132" s="75">
        <v>6379.65</v>
      </c>
    </row>
    <row r="133" spans="1:4" x14ac:dyDescent="0.25">
      <c r="A133" s="92">
        <v>45860</v>
      </c>
      <c r="B133" s="75">
        <v>6309.62</v>
      </c>
      <c r="C133" s="75">
        <v>16.5</v>
      </c>
      <c r="D133" s="75">
        <v>6330.41</v>
      </c>
    </row>
    <row r="134" spans="1:4" x14ac:dyDescent="0.25">
      <c r="A134" s="92">
        <v>45859</v>
      </c>
      <c r="B134" s="75">
        <v>6305.6</v>
      </c>
      <c r="C134" s="75">
        <v>16.649999999999999</v>
      </c>
      <c r="D134" s="75">
        <v>6283.72</v>
      </c>
    </row>
    <row r="135" spans="1:4" x14ac:dyDescent="0.25">
      <c r="A135" s="92">
        <v>45856</v>
      </c>
      <c r="B135" s="75">
        <v>6296.79</v>
      </c>
      <c r="C135" s="75">
        <v>16.41</v>
      </c>
      <c r="D135" s="75">
        <v>6261.76</v>
      </c>
    </row>
    <row r="136" spans="1:4" x14ac:dyDescent="0.25">
      <c r="A136" s="92">
        <v>45855</v>
      </c>
      <c r="B136" s="75">
        <v>6297.36</v>
      </c>
      <c r="C136" s="75">
        <v>16.52</v>
      </c>
      <c r="D136" s="75">
        <v>6242.93</v>
      </c>
    </row>
    <row r="137" spans="1:4" x14ac:dyDescent="0.25">
      <c r="A137" s="92">
        <v>45854</v>
      </c>
      <c r="B137" s="75">
        <v>6263.7</v>
      </c>
      <c r="C137" s="75">
        <v>17.16</v>
      </c>
      <c r="D137" s="75">
        <v>6203.82</v>
      </c>
    </row>
    <row r="138" spans="1:4" x14ac:dyDescent="0.25">
      <c r="A138" s="92">
        <v>45853</v>
      </c>
      <c r="B138" s="75">
        <v>6243.76</v>
      </c>
      <c r="C138" s="75">
        <v>17.38</v>
      </c>
      <c r="D138" s="75">
        <v>6205.7</v>
      </c>
    </row>
    <row r="139" spans="1:4" x14ac:dyDescent="0.25">
      <c r="A139" s="92">
        <v>45852</v>
      </c>
      <c r="B139" s="75">
        <v>6268.56</v>
      </c>
      <c r="C139" s="75">
        <v>17.2</v>
      </c>
      <c r="D139" s="75">
        <v>6161.24</v>
      </c>
    </row>
    <row r="140" spans="1:4" x14ac:dyDescent="0.25">
      <c r="A140" s="92">
        <v>45849</v>
      </c>
      <c r="B140" s="75">
        <v>6259.75</v>
      </c>
      <c r="C140" s="75">
        <v>16.399999999999999</v>
      </c>
      <c r="D140" s="75">
        <v>6210.22</v>
      </c>
    </row>
    <row r="141" spans="1:4" x14ac:dyDescent="0.25">
      <c r="A141" s="92">
        <v>45848</v>
      </c>
      <c r="B141" s="75">
        <v>6280.46</v>
      </c>
      <c r="C141" s="75">
        <v>15.78</v>
      </c>
      <c r="D141" s="75">
        <v>6216.57</v>
      </c>
    </row>
    <row r="142" spans="1:4" x14ac:dyDescent="0.25">
      <c r="A142" s="92">
        <v>45847</v>
      </c>
      <c r="B142" s="75">
        <v>6263.26</v>
      </c>
      <c r="C142" s="75">
        <v>15.94</v>
      </c>
      <c r="D142" s="75">
        <v>6160.74</v>
      </c>
    </row>
    <row r="143" spans="1:4" x14ac:dyDescent="0.25">
      <c r="A143" s="92">
        <v>45846</v>
      </c>
      <c r="B143" s="75">
        <v>6225.52</v>
      </c>
      <c r="C143" s="75">
        <v>16.809999999999999</v>
      </c>
      <c r="D143" s="75">
        <v>6126.19</v>
      </c>
    </row>
    <row r="144" spans="1:4" x14ac:dyDescent="0.25">
      <c r="A144" s="92">
        <v>45845</v>
      </c>
      <c r="B144" s="75">
        <v>6229.98</v>
      </c>
      <c r="C144" s="75">
        <v>17.79</v>
      </c>
      <c r="D144" s="75">
        <v>6113.14</v>
      </c>
    </row>
    <row r="145" spans="1:4" x14ac:dyDescent="0.25">
      <c r="A145" s="92">
        <v>45841</v>
      </c>
      <c r="B145" s="75">
        <v>6279.35</v>
      </c>
      <c r="C145" s="75">
        <v>16.38</v>
      </c>
      <c r="D145" s="75">
        <v>6072.24</v>
      </c>
    </row>
    <row r="146" spans="1:4" x14ac:dyDescent="0.25">
      <c r="A146" s="92">
        <v>45840</v>
      </c>
      <c r="B146" s="75">
        <v>6227.42</v>
      </c>
      <c r="C146" s="75">
        <v>16.64</v>
      </c>
      <c r="D146" s="75">
        <v>6056.9</v>
      </c>
    </row>
    <row r="147" spans="1:4" x14ac:dyDescent="0.25">
      <c r="A147" s="92">
        <v>45839</v>
      </c>
      <c r="B147" s="75">
        <v>6198.05</v>
      </c>
      <c r="C147" s="75">
        <v>16.829999999999998</v>
      </c>
      <c r="D147" s="75">
        <v>6040.82</v>
      </c>
    </row>
    <row r="148" spans="1:4" ht="14.25" customHeight="1" x14ac:dyDescent="0.25">
      <c r="A148" s="92">
        <v>45838</v>
      </c>
      <c r="B148" s="75">
        <v>6204.94</v>
      </c>
      <c r="C148" s="75">
        <v>16.73</v>
      </c>
      <c r="D148" s="75">
        <v>6018.56</v>
      </c>
    </row>
    <row r="149" spans="1:4" x14ac:dyDescent="0.25">
      <c r="A149" s="92">
        <v>45835</v>
      </c>
      <c r="B149" s="75">
        <v>6173.07</v>
      </c>
      <c r="C149" s="75">
        <v>16.32</v>
      </c>
      <c r="D149" s="75">
        <v>5990.38</v>
      </c>
    </row>
    <row r="150" spans="1:4" x14ac:dyDescent="0.25">
      <c r="A150" s="92">
        <v>45834</v>
      </c>
      <c r="B150" s="75">
        <v>6141.02</v>
      </c>
      <c r="C150" s="75">
        <v>16.59</v>
      </c>
      <c r="D150" s="75">
        <v>5951.35</v>
      </c>
    </row>
    <row r="151" spans="1:4" x14ac:dyDescent="0.25">
      <c r="A151" s="92">
        <v>45833</v>
      </c>
      <c r="B151" s="75">
        <v>6092.16</v>
      </c>
      <c r="C151" s="75">
        <v>16.760000000000002</v>
      </c>
      <c r="D151" s="75">
        <v>5970.68</v>
      </c>
    </row>
    <row r="152" spans="1:4" x14ac:dyDescent="0.25">
      <c r="A152" s="92">
        <v>45832</v>
      </c>
      <c r="B152" s="75">
        <v>6092.18</v>
      </c>
      <c r="C152" s="75">
        <v>17.48</v>
      </c>
      <c r="D152" s="75">
        <v>5960.09</v>
      </c>
    </row>
    <row r="153" spans="1:4" x14ac:dyDescent="0.25">
      <c r="A153" s="92">
        <v>45831</v>
      </c>
      <c r="B153" s="75">
        <v>6025.17</v>
      </c>
      <c r="C153" s="75">
        <v>19.829999999999998</v>
      </c>
      <c r="D153" s="75">
        <v>6026.73</v>
      </c>
    </row>
    <row r="154" spans="1:4" x14ac:dyDescent="0.25">
      <c r="A154" s="92">
        <v>45828</v>
      </c>
      <c r="B154" s="75">
        <v>5967.84</v>
      </c>
      <c r="C154" s="75">
        <v>19.63</v>
      </c>
      <c r="D154" s="75">
        <v>5992.27</v>
      </c>
    </row>
    <row r="155" spans="1:4" x14ac:dyDescent="0.25">
      <c r="A155" s="92">
        <v>45826</v>
      </c>
      <c r="B155" s="75">
        <v>5980.87</v>
      </c>
      <c r="C155" s="75">
        <v>20.14</v>
      </c>
      <c r="D155" s="75">
        <v>6002.02</v>
      </c>
    </row>
    <row r="156" spans="1:4" x14ac:dyDescent="0.25">
      <c r="A156" s="92">
        <v>45825</v>
      </c>
      <c r="B156" s="75">
        <v>5982.72</v>
      </c>
      <c r="C156" s="75">
        <v>21.6</v>
      </c>
      <c r="D156" s="75">
        <v>5930.93</v>
      </c>
    </row>
    <row r="157" spans="1:4" x14ac:dyDescent="0.25">
      <c r="A157" s="92">
        <v>45824</v>
      </c>
      <c r="B157" s="75">
        <v>6033.11</v>
      </c>
      <c r="C157" s="75">
        <v>19.11</v>
      </c>
      <c r="D157" s="75">
        <v>5864.25</v>
      </c>
    </row>
    <row r="158" spans="1:4" x14ac:dyDescent="0.25">
      <c r="A158" s="92">
        <v>45821</v>
      </c>
      <c r="B158" s="75">
        <v>5976.97</v>
      </c>
      <c r="C158" s="75">
        <v>20.82</v>
      </c>
      <c r="D158" s="75">
        <v>5802.56</v>
      </c>
    </row>
    <row r="159" spans="1:4" x14ac:dyDescent="0.25">
      <c r="A159" s="92">
        <v>45820</v>
      </c>
      <c r="B159" s="75">
        <v>6045.26</v>
      </c>
      <c r="C159" s="75">
        <v>18.02</v>
      </c>
      <c r="D159" s="75">
        <v>5775.63</v>
      </c>
    </row>
    <row r="160" spans="1:4" x14ac:dyDescent="0.25">
      <c r="A160" s="92">
        <v>45819</v>
      </c>
      <c r="B160" s="75">
        <v>6022.24</v>
      </c>
      <c r="C160" s="75">
        <v>17.260000000000002</v>
      </c>
      <c r="D160" s="75">
        <v>5708.24</v>
      </c>
    </row>
    <row r="161" spans="1:4" x14ac:dyDescent="0.25">
      <c r="A161" s="92">
        <v>45818</v>
      </c>
      <c r="B161" s="75">
        <v>6038.81</v>
      </c>
      <c r="C161" s="75">
        <v>16.95</v>
      </c>
      <c r="D161" s="75">
        <v>5680.62</v>
      </c>
    </row>
    <row r="162" spans="1:4" x14ac:dyDescent="0.25">
      <c r="A162" s="92">
        <v>45817</v>
      </c>
      <c r="B162" s="75">
        <v>6005.88</v>
      </c>
      <c r="C162" s="75">
        <v>17.16</v>
      </c>
      <c r="D162" s="75">
        <v>5687.01</v>
      </c>
    </row>
    <row r="163" spans="1:4" x14ac:dyDescent="0.25">
      <c r="A163" s="92">
        <v>45813</v>
      </c>
      <c r="B163" s="75">
        <v>5939.3</v>
      </c>
      <c r="C163" s="75">
        <v>18.48</v>
      </c>
      <c r="D163" s="75">
        <v>5676.74</v>
      </c>
    </row>
    <row r="164" spans="1:4" x14ac:dyDescent="0.25">
      <c r="A164" s="92">
        <v>45812</v>
      </c>
      <c r="B164" s="75">
        <v>5970.81</v>
      </c>
      <c r="C164" s="75">
        <v>17.61</v>
      </c>
      <c r="D164" s="75">
        <v>5626.28</v>
      </c>
    </row>
    <row r="165" spans="1:4" x14ac:dyDescent="0.25">
      <c r="A165" s="92">
        <v>45811</v>
      </c>
      <c r="B165" s="75">
        <v>5970.37</v>
      </c>
      <c r="C165" s="75">
        <v>17.690000000000001</v>
      </c>
      <c r="D165" s="75">
        <v>5594.28</v>
      </c>
    </row>
    <row r="166" spans="1:4" x14ac:dyDescent="0.25">
      <c r="A166" s="92">
        <v>45810</v>
      </c>
      <c r="B166" s="75">
        <v>5935.94</v>
      </c>
      <c r="C166" s="75">
        <v>18.36</v>
      </c>
      <c r="D166" s="75">
        <v>5572.98</v>
      </c>
    </row>
    <row r="167" spans="1:4" x14ac:dyDescent="0.25">
      <c r="A167" s="92">
        <v>45807</v>
      </c>
      <c r="B167" s="75">
        <v>5911.69</v>
      </c>
      <c r="C167" s="75">
        <v>18.57</v>
      </c>
      <c r="D167" s="75">
        <v>5561.46</v>
      </c>
    </row>
    <row r="168" spans="1:4" x14ac:dyDescent="0.25">
      <c r="A168" s="92">
        <v>45806</v>
      </c>
      <c r="B168" s="75">
        <v>5912.17</v>
      </c>
      <c r="C168" s="75">
        <v>19.18</v>
      </c>
      <c r="D168" s="75">
        <v>5588.22</v>
      </c>
    </row>
    <row r="169" spans="1:4" x14ac:dyDescent="0.25">
      <c r="A169" s="92">
        <v>45805</v>
      </c>
      <c r="B169" s="75">
        <v>5888.55</v>
      </c>
      <c r="C169" s="75">
        <v>19.309999999999999</v>
      </c>
      <c r="D169" s="75">
        <v>5614.46</v>
      </c>
    </row>
    <row r="170" spans="1:4" x14ac:dyDescent="0.25">
      <c r="A170" s="92">
        <v>45804</v>
      </c>
      <c r="B170" s="75">
        <v>5921.54</v>
      </c>
      <c r="C170" s="75">
        <v>18.96</v>
      </c>
      <c r="D170" s="75">
        <v>5651.95</v>
      </c>
    </row>
    <row r="171" spans="1:4" x14ac:dyDescent="0.25">
      <c r="A171" s="92">
        <v>45800</v>
      </c>
      <c r="B171" s="75">
        <v>5802.82</v>
      </c>
      <c r="C171" s="75">
        <v>22.29</v>
      </c>
      <c r="D171" s="75">
        <v>5578.56</v>
      </c>
    </row>
    <row r="172" spans="1:4" x14ac:dyDescent="0.25">
      <c r="A172" s="92">
        <v>45799</v>
      </c>
      <c r="B172" s="75">
        <v>5842.01</v>
      </c>
      <c r="C172" s="75">
        <v>20.28</v>
      </c>
      <c r="D172" s="75">
        <v>5562.04</v>
      </c>
    </row>
    <row r="173" spans="1:4" x14ac:dyDescent="0.25">
      <c r="A173" s="92">
        <v>45798</v>
      </c>
      <c r="B173" s="75">
        <v>5844.61</v>
      </c>
      <c r="C173" s="75">
        <v>20.87</v>
      </c>
      <c r="D173" s="75">
        <v>5673.73</v>
      </c>
    </row>
    <row r="174" spans="1:4" x14ac:dyDescent="0.25">
      <c r="A174" s="92">
        <v>45797</v>
      </c>
      <c r="B174" s="75">
        <v>5940.6</v>
      </c>
      <c r="C174" s="75">
        <v>18.09</v>
      </c>
      <c r="D174" s="75">
        <v>5705.65</v>
      </c>
    </row>
    <row r="175" spans="1:4" x14ac:dyDescent="0.25">
      <c r="A175" s="92">
        <v>45796</v>
      </c>
      <c r="B175" s="75">
        <v>5963.6</v>
      </c>
      <c r="C175" s="75">
        <v>18.14</v>
      </c>
      <c r="D175" s="75">
        <v>5678.39</v>
      </c>
    </row>
    <row r="176" spans="1:4" x14ac:dyDescent="0.25">
      <c r="A176" s="92">
        <v>45793</v>
      </c>
      <c r="B176" s="75">
        <v>5958.38</v>
      </c>
      <c r="C176" s="75">
        <v>17.239999999999998</v>
      </c>
      <c r="D176" s="75">
        <v>5648.62</v>
      </c>
    </row>
    <row r="177" spans="1:4" x14ac:dyDescent="0.25">
      <c r="A177" s="92">
        <v>45792</v>
      </c>
      <c r="B177" s="75">
        <v>5916.93</v>
      </c>
      <c r="C177" s="75">
        <v>17.829999999999998</v>
      </c>
      <c r="D177" s="75">
        <v>5645.9</v>
      </c>
    </row>
    <row r="178" spans="1:4" x14ac:dyDescent="0.25">
      <c r="A178" s="92">
        <v>45791</v>
      </c>
      <c r="B178" s="75">
        <v>5892.58</v>
      </c>
      <c r="C178" s="75">
        <v>18.62</v>
      </c>
      <c r="D178" s="75">
        <v>5655.03</v>
      </c>
    </row>
    <row r="179" spans="1:4" x14ac:dyDescent="0.25">
      <c r="A179" s="92">
        <v>45790</v>
      </c>
      <c r="B179" s="75">
        <v>5886.55</v>
      </c>
      <c r="C179" s="75">
        <v>18.22</v>
      </c>
      <c r="D179" s="75">
        <v>5658.47</v>
      </c>
    </row>
    <row r="180" spans="1:4" x14ac:dyDescent="0.25">
      <c r="A180" s="92">
        <v>45789</v>
      </c>
      <c r="B180" s="75">
        <v>5844.19</v>
      </c>
      <c r="C180" s="75">
        <v>18.39</v>
      </c>
      <c r="D180" s="75">
        <v>5718.3</v>
      </c>
    </row>
    <row r="181" spans="1:4" x14ac:dyDescent="0.25">
      <c r="A181" s="92">
        <v>45786</v>
      </c>
      <c r="B181" s="75">
        <v>5659.91</v>
      </c>
      <c r="C181" s="75">
        <v>21.9</v>
      </c>
      <c r="D181" s="75">
        <v>5712.94</v>
      </c>
    </row>
    <row r="182" spans="1:4" x14ac:dyDescent="0.25">
      <c r="A182" s="92">
        <v>45785</v>
      </c>
      <c r="B182" s="75">
        <v>5663.94</v>
      </c>
      <c r="C182" s="75">
        <v>22.48</v>
      </c>
      <c r="D182" s="75">
        <v>5712.94</v>
      </c>
    </row>
    <row r="183" spans="1:4" x14ac:dyDescent="0.25">
      <c r="A183" s="92">
        <v>45784</v>
      </c>
      <c r="B183" s="75">
        <v>5631.28</v>
      </c>
      <c r="C183" s="75">
        <v>23.55</v>
      </c>
      <c r="D183" s="75">
        <v>5679.34</v>
      </c>
    </row>
    <row r="184" spans="1:4" x14ac:dyDescent="0.25">
      <c r="A184" s="92">
        <v>45783</v>
      </c>
      <c r="B184" s="75">
        <v>5606.91</v>
      </c>
      <c r="C184" s="75">
        <v>24.76</v>
      </c>
      <c r="D184" s="75">
        <v>5679.34</v>
      </c>
    </row>
    <row r="185" spans="1:4" x14ac:dyDescent="0.25">
      <c r="A185" s="92">
        <v>45782</v>
      </c>
      <c r="B185" s="75">
        <v>5650.38</v>
      </c>
      <c r="C185" s="75">
        <v>23.64</v>
      </c>
      <c r="D185" s="75">
        <v>5714.47</v>
      </c>
    </row>
    <row r="186" spans="1:4" x14ac:dyDescent="0.25">
      <c r="A186" s="92">
        <v>45779</v>
      </c>
      <c r="B186" s="75">
        <v>5686.67</v>
      </c>
      <c r="C186" s="75">
        <v>22.68</v>
      </c>
      <c r="D186" s="75">
        <v>5640.44</v>
      </c>
    </row>
    <row r="187" spans="1:4" x14ac:dyDescent="0.25">
      <c r="A187" s="92">
        <v>45778</v>
      </c>
      <c r="B187" s="75">
        <v>5604.14</v>
      </c>
      <c r="C187" s="75">
        <v>24.6</v>
      </c>
      <c r="D187" s="75">
        <v>5622.1</v>
      </c>
    </row>
    <row r="188" spans="1:4" x14ac:dyDescent="0.25">
      <c r="A188" s="92">
        <v>45777</v>
      </c>
      <c r="B188" s="75">
        <v>5569.06</v>
      </c>
      <c r="C188" s="75">
        <v>24.7</v>
      </c>
      <c r="D188" s="75">
        <v>5622.1</v>
      </c>
    </row>
    <row r="189" spans="1:4" x14ac:dyDescent="0.25">
      <c r="A189" s="92">
        <v>45776</v>
      </c>
      <c r="B189" s="75">
        <v>5560.83</v>
      </c>
      <c r="C189" s="75">
        <v>24.17</v>
      </c>
      <c r="D189" s="75">
        <v>5682.25</v>
      </c>
    </row>
    <row r="190" spans="1:4" x14ac:dyDescent="0.25">
      <c r="A190" s="92">
        <v>45775</v>
      </c>
      <c r="B190" s="75">
        <v>5528.75</v>
      </c>
      <c r="C190" s="75">
        <v>25.15</v>
      </c>
      <c r="D190" s="75">
        <v>5666.03</v>
      </c>
    </row>
    <row r="191" spans="1:4" x14ac:dyDescent="0.25">
      <c r="A191" s="92">
        <v>45772</v>
      </c>
      <c r="B191" s="75">
        <v>5525.21</v>
      </c>
      <c r="C191" s="75">
        <v>24.84</v>
      </c>
      <c r="D191" s="75">
        <v>5654.55</v>
      </c>
    </row>
    <row r="192" spans="1:4" x14ac:dyDescent="0.25">
      <c r="A192" s="92">
        <v>45771</v>
      </c>
      <c r="B192" s="75">
        <v>5484.77</v>
      </c>
      <c r="C192" s="75">
        <v>26.47</v>
      </c>
      <c r="D192" s="75">
        <v>5606.86</v>
      </c>
    </row>
    <row r="193" spans="1:4" x14ac:dyDescent="0.25">
      <c r="A193" s="92">
        <v>45770</v>
      </c>
      <c r="B193" s="75">
        <v>5375.86</v>
      </c>
      <c r="C193" s="75">
        <v>28.45</v>
      </c>
      <c r="D193" s="75">
        <v>5585.35</v>
      </c>
    </row>
    <row r="194" spans="1:4" x14ac:dyDescent="0.25">
      <c r="A194" s="92">
        <v>45769</v>
      </c>
      <c r="B194" s="75">
        <v>5287.76</v>
      </c>
      <c r="C194" s="75">
        <v>30.57</v>
      </c>
      <c r="D194" s="75">
        <v>5544.1</v>
      </c>
    </row>
    <row r="195" spans="1:4" x14ac:dyDescent="0.25">
      <c r="A195" s="92">
        <v>45768</v>
      </c>
      <c r="B195" s="75">
        <v>5158.2</v>
      </c>
      <c r="C195" s="75">
        <v>33.82</v>
      </c>
      <c r="D195" s="75">
        <v>5569.21</v>
      </c>
    </row>
    <row r="196" spans="1:4" x14ac:dyDescent="0.25">
      <c r="A196" s="92">
        <v>45764</v>
      </c>
      <c r="B196" s="75">
        <v>5954.5</v>
      </c>
      <c r="C196" s="75">
        <v>19.63</v>
      </c>
      <c r="D196" s="75">
        <v>5546.46</v>
      </c>
    </row>
    <row r="197" spans="1:4" x14ac:dyDescent="0.25">
      <c r="A197" s="92">
        <v>45763</v>
      </c>
      <c r="B197" s="75">
        <v>5275.7</v>
      </c>
      <c r="C197" s="75">
        <v>32.64</v>
      </c>
      <c r="D197" s="75">
        <v>5598.03</v>
      </c>
    </row>
    <row r="198" spans="1:4" x14ac:dyDescent="0.25">
      <c r="A198" s="92">
        <v>45762</v>
      </c>
      <c r="B198" s="75">
        <v>5396.63</v>
      </c>
      <c r="C198" s="75">
        <v>30.12</v>
      </c>
      <c r="D198" s="75">
        <v>5590.15</v>
      </c>
    </row>
    <row r="199" spans="1:4" x14ac:dyDescent="0.25">
      <c r="A199" s="92">
        <v>45761</v>
      </c>
      <c r="B199" s="75">
        <v>5405.97</v>
      </c>
      <c r="C199" s="75">
        <v>30.89</v>
      </c>
      <c r="D199" s="75">
        <v>5509.29</v>
      </c>
    </row>
    <row r="200" spans="1:4" x14ac:dyDescent="0.25">
      <c r="A200" s="92">
        <v>45758</v>
      </c>
      <c r="B200" s="75">
        <v>5363.36</v>
      </c>
      <c r="C200" s="75">
        <v>37.56</v>
      </c>
      <c r="D200" s="75">
        <v>5491.64</v>
      </c>
    </row>
    <row r="201" spans="1:4" x14ac:dyDescent="0.25">
      <c r="A201" s="92">
        <v>45757</v>
      </c>
      <c r="B201" s="75">
        <v>5268.05</v>
      </c>
      <c r="C201" s="75">
        <v>40.72</v>
      </c>
      <c r="D201" s="75">
        <v>5533.31</v>
      </c>
    </row>
    <row r="202" spans="1:4" x14ac:dyDescent="0.25">
      <c r="A202" s="92">
        <v>45756</v>
      </c>
      <c r="B202" s="75">
        <v>5456.9</v>
      </c>
      <c r="C202" s="75">
        <v>33.619999999999997</v>
      </c>
      <c r="D202" s="75">
        <v>5432.65</v>
      </c>
    </row>
    <row r="203" spans="1:4" x14ac:dyDescent="0.25">
      <c r="A203" s="92">
        <v>45755</v>
      </c>
      <c r="B203" s="75">
        <v>4982.7700000000004</v>
      </c>
      <c r="C203" s="75">
        <v>52.33</v>
      </c>
      <c r="D203" s="75">
        <v>5522.31</v>
      </c>
    </row>
    <row r="204" spans="1:4" x14ac:dyDescent="0.25">
      <c r="A204" s="92">
        <v>45754</v>
      </c>
      <c r="B204" s="75">
        <v>5062.25</v>
      </c>
      <c r="C204" s="75">
        <v>46.98</v>
      </c>
      <c r="D204" s="75">
        <v>5497.73</v>
      </c>
    </row>
    <row r="205" spans="1:4" x14ac:dyDescent="0.25">
      <c r="A205" s="92">
        <v>45751</v>
      </c>
      <c r="B205" s="75">
        <v>5074.08</v>
      </c>
      <c r="C205" s="75">
        <v>45.31</v>
      </c>
      <c r="D205" s="75">
        <v>5522.77</v>
      </c>
    </row>
    <row r="206" spans="1:4" x14ac:dyDescent="0.25">
      <c r="A206" s="92">
        <v>45750</v>
      </c>
      <c r="B206" s="75">
        <v>5396.52</v>
      </c>
      <c r="C206" s="75">
        <v>30.02</v>
      </c>
      <c r="D206" s="75">
        <v>5676.94</v>
      </c>
    </row>
    <row r="207" spans="1:4" x14ac:dyDescent="0.25">
      <c r="A207" s="92">
        <v>45749</v>
      </c>
      <c r="B207" s="75">
        <v>5670.97</v>
      </c>
      <c r="C207" s="75">
        <v>21.51</v>
      </c>
      <c r="D207" s="75">
        <v>5698.01</v>
      </c>
    </row>
    <row r="208" spans="1:4" x14ac:dyDescent="0.25">
      <c r="A208" s="92">
        <v>45748</v>
      </c>
      <c r="B208" s="75">
        <v>5633.07</v>
      </c>
      <c r="C208" s="75">
        <v>21.77</v>
      </c>
      <c r="D208" s="75">
        <v>5707.91</v>
      </c>
    </row>
    <row r="209" spans="1:4" x14ac:dyDescent="0.25">
      <c r="A209" s="92">
        <v>45747</v>
      </c>
      <c r="B209" s="75">
        <v>5611.85</v>
      </c>
      <c r="C209" s="75">
        <v>22.28</v>
      </c>
      <c r="D209" s="75">
        <v>5658.74</v>
      </c>
    </row>
    <row r="210" spans="1:4" x14ac:dyDescent="0.25">
      <c r="A210" s="92">
        <v>45744</v>
      </c>
      <c r="B210" s="75">
        <v>5580.94</v>
      </c>
      <c r="C210" s="75">
        <v>21.65</v>
      </c>
      <c r="D210" s="75">
        <v>5646.39</v>
      </c>
    </row>
    <row r="211" spans="1:4" x14ac:dyDescent="0.25">
      <c r="A211" s="92">
        <v>45743</v>
      </c>
      <c r="B211" s="75">
        <v>5693.31</v>
      </c>
      <c r="C211" s="75">
        <v>18.690000000000001</v>
      </c>
      <c r="D211" s="75">
        <v>5606.89</v>
      </c>
    </row>
    <row r="212" spans="1:4" x14ac:dyDescent="0.25">
      <c r="A212" s="92">
        <v>45742</v>
      </c>
      <c r="B212" s="75">
        <v>5712.2</v>
      </c>
      <c r="C212" s="75">
        <v>18.329999999999998</v>
      </c>
      <c r="D212" s="75">
        <v>5631.75</v>
      </c>
    </row>
    <row r="213" spans="1:4" x14ac:dyDescent="0.25">
      <c r="A213" s="92">
        <v>45741</v>
      </c>
      <c r="B213" s="75">
        <v>5776.65</v>
      </c>
      <c r="C213" s="75">
        <v>17.149999999999999</v>
      </c>
      <c r="D213" s="75">
        <v>5652.42</v>
      </c>
    </row>
    <row r="214" spans="1:4" x14ac:dyDescent="0.25">
      <c r="A214" s="92">
        <v>45740</v>
      </c>
      <c r="B214" s="75">
        <v>5767.57</v>
      </c>
      <c r="C214" s="75">
        <v>17.48</v>
      </c>
      <c r="D214" s="75">
        <v>5652.42</v>
      </c>
    </row>
    <row r="215" spans="1:4" x14ac:dyDescent="0.25">
      <c r="A215" s="92">
        <v>45737</v>
      </c>
      <c r="B215" s="75">
        <v>5667.56</v>
      </c>
      <c r="C215" s="75">
        <v>19.28</v>
      </c>
      <c r="D215" s="75">
        <v>5652.42</v>
      </c>
    </row>
    <row r="216" spans="1:4" x14ac:dyDescent="0.25">
      <c r="A216" s="92">
        <v>45736</v>
      </c>
      <c r="B216" s="75">
        <v>5662.89</v>
      </c>
      <c r="C216" s="75">
        <v>19.8</v>
      </c>
      <c r="D216" s="75">
        <v>5652.42</v>
      </c>
    </row>
    <row r="217" spans="1:4" x14ac:dyDescent="0.25">
      <c r="A217" s="11">
        <v>45735</v>
      </c>
      <c r="B217" s="75">
        <v>5675.29</v>
      </c>
      <c r="C217" s="75">
        <v>19.899999999999999</v>
      </c>
      <c r="D217" s="75">
        <v>5636.23</v>
      </c>
    </row>
    <row r="218" spans="1:4" x14ac:dyDescent="0.25">
      <c r="A218" s="11">
        <v>45734</v>
      </c>
      <c r="B218" s="75">
        <v>5614.66</v>
      </c>
      <c r="C218" s="75">
        <v>21.7</v>
      </c>
      <c r="D218" s="75">
        <v>5627.51</v>
      </c>
    </row>
    <row r="219" spans="1:4" x14ac:dyDescent="0.25">
      <c r="A219" s="11">
        <v>45733</v>
      </c>
      <c r="B219" s="75">
        <v>5675.12</v>
      </c>
      <c r="C219" s="75">
        <v>21.13</v>
      </c>
      <c r="D219" s="75">
        <v>5638.19</v>
      </c>
    </row>
    <row r="220" spans="1:4" x14ac:dyDescent="0.25">
      <c r="A220" s="11">
        <v>45730</v>
      </c>
      <c r="B220" s="75">
        <v>5638.94</v>
      </c>
      <c r="C220" s="75">
        <v>19.63</v>
      </c>
      <c r="D220" s="75">
        <v>5622.95</v>
      </c>
    </row>
    <row r="221" spans="1:4" x14ac:dyDescent="0.25">
      <c r="A221" s="11">
        <v>45729</v>
      </c>
      <c r="B221" s="75">
        <v>5521.52</v>
      </c>
      <c r="C221" s="75">
        <v>21.13</v>
      </c>
      <c r="D221" s="75">
        <v>5597.77</v>
      </c>
    </row>
    <row r="222" spans="1:4" x14ac:dyDescent="0.25">
      <c r="A222" s="11">
        <v>45728</v>
      </c>
      <c r="B222" s="75">
        <v>5599.3</v>
      </c>
      <c r="C222" s="75">
        <v>24.23</v>
      </c>
      <c r="D222" s="75">
        <v>5588.7</v>
      </c>
    </row>
    <row r="223" spans="1:4" x14ac:dyDescent="0.25">
      <c r="A223" s="11">
        <v>45727</v>
      </c>
      <c r="B223" s="75">
        <v>5572.07</v>
      </c>
      <c r="C223" s="75">
        <v>26.92</v>
      </c>
      <c r="D223" s="75">
        <v>5573.93</v>
      </c>
    </row>
    <row r="224" spans="1:4" x14ac:dyDescent="0.25">
      <c r="A224" s="11">
        <v>45726</v>
      </c>
      <c r="B224" s="75">
        <v>5614.56</v>
      </c>
      <c r="C224" s="75">
        <v>27.86</v>
      </c>
      <c r="D224" s="75">
        <v>5651.87</v>
      </c>
    </row>
    <row r="225" spans="1:4" x14ac:dyDescent="0.25">
      <c r="A225" s="11">
        <v>45723</v>
      </c>
      <c r="B225" s="75">
        <v>5770.2</v>
      </c>
      <c r="C225" s="75">
        <v>23.37</v>
      </c>
      <c r="D225" s="75">
        <v>5651.87</v>
      </c>
    </row>
    <row r="226" spans="1:4" x14ac:dyDescent="0.25">
      <c r="A226" s="11">
        <v>45722</v>
      </c>
      <c r="B226" s="75">
        <v>5738.52</v>
      </c>
      <c r="C226" s="75">
        <v>24.87</v>
      </c>
      <c r="D226" s="75">
        <v>5644.32</v>
      </c>
    </row>
    <row r="227" spans="1:4" x14ac:dyDescent="0.25">
      <c r="A227" s="11">
        <v>45721</v>
      </c>
      <c r="B227" s="75">
        <v>5842.63</v>
      </c>
      <c r="C227" s="75">
        <v>21.93</v>
      </c>
      <c r="D227" s="75">
        <v>5653.54</v>
      </c>
    </row>
    <row r="228" spans="1:4" x14ac:dyDescent="0.25">
      <c r="A228" s="11">
        <v>45720</v>
      </c>
      <c r="B228" s="75">
        <v>5778.15</v>
      </c>
      <c r="C228" s="75">
        <v>23.51</v>
      </c>
      <c r="D228" s="75">
        <v>5638.97</v>
      </c>
    </row>
    <row r="229" spans="1:4" x14ac:dyDescent="0.25">
      <c r="A229" s="11">
        <v>45719</v>
      </c>
      <c r="B229" s="75">
        <v>5954.5</v>
      </c>
      <c r="C229" s="75">
        <v>22.78</v>
      </c>
      <c r="D229" s="75">
        <v>5638.41</v>
      </c>
    </row>
    <row r="230" spans="1:4" x14ac:dyDescent="0.25">
      <c r="A230" s="11">
        <v>45716</v>
      </c>
      <c r="B230">
        <v>5954.5</v>
      </c>
      <c r="C230">
        <v>19.63</v>
      </c>
      <c r="D230">
        <v>5620.34</v>
      </c>
    </row>
    <row r="231" spans="1:4" x14ac:dyDescent="0.25">
      <c r="A231" s="11">
        <v>45715</v>
      </c>
      <c r="B231">
        <v>5861.57</v>
      </c>
      <c r="C231">
        <v>21.13</v>
      </c>
      <c r="D231">
        <v>5614.51</v>
      </c>
    </row>
    <row r="232" spans="1:4" x14ac:dyDescent="0.25">
      <c r="A232" s="11">
        <v>45714</v>
      </c>
      <c r="B232" s="75">
        <v>5956.06</v>
      </c>
      <c r="C232" s="75">
        <v>19.100000000000001</v>
      </c>
      <c r="D232" s="75">
        <v>5581.12</v>
      </c>
    </row>
    <row r="233" spans="1:4" x14ac:dyDescent="0.25">
      <c r="A233" s="11">
        <v>45713</v>
      </c>
      <c r="B233" s="75">
        <v>5955.25</v>
      </c>
      <c r="C233" s="75">
        <v>19.43</v>
      </c>
      <c r="D233" s="75">
        <v>5582.96</v>
      </c>
    </row>
    <row r="234" spans="1:4" x14ac:dyDescent="0.25">
      <c r="A234" s="11">
        <v>45712</v>
      </c>
      <c r="B234" s="75">
        <v>5983.25</v>
      </c>
      <c r="C234" s="75">
        <v>18.98</v>
      </c>
      <c r="D234" s="75">
        <v>5607.51</v>
      </c>
    </row>
    <row r="235" spans="1:4" x14ac:dyDescent="0.25">
      <c r="A235" s="11">
        <v>45709</v>
      </c>
      <c r="B235">
        <v>6013.13</v>
      </c>
      <c r="C235">
        <v>18.21</v>
      </c>
      <c r="D235">
        <v>5608.46</v>
      </c>
    </row>
    <row r="236" spans="1:4" x14ac:dyDescent="0.25">
      <c r="A236" s="11">
        <v>45708</v>
      </c>
      <c r="B236">
        <v>6117.52</v>
      </c>
      <c r="C236">
        <v>15.66</v>
      </c>
      <c r="D236">
        <v>5583.77</v>
      </c>
    </row>
    <row r="237" spans="1:4" x14ac:dyDescent="0.25">
      <c r="A237" s="11">
        <v>45707</v>
      </c>
      <c r="B237">
        <v>6144.15</v>
      </c>
      <c r="C237">
        <v>15.27</v>
      </c>
      <c r="D237">
        <v>5628.52</v>
      </c>
    </row>
    <row r="238" spans="1:4" x14ac:dyDescent="0.25">
      <c r="A238" s="11">
        <v>45706</v>
      </c>
      <c r="B238">
        <v>6129.58</v>
      </c>
      <c r="C238">
        <v>15.35</v>
      </c>
      <c r="D238">
        <v>5600.46</v>
      </c>
    </row>
    <row r="239" spans="1:4" x14ac:dyDescent="0.25">
      <c r="A239" s="11">
        <v>45705</v>
      </c>
      <c r="B239">
        <v>6114.63</v>
      </c>
      <c r="C239">
        <v>15.37</v>
      </c>
      <c r="D239">
        <v>5546.86</v>
      </c>
    </row>
    <row r="240" spans="1:4" x14ac:dyDescent="0.25">
      <c r="A240" s="11">
        <v>45704</v>
      </c>
      <c r="B240">
        <v>6114.63</v>
      </c>
      <c r="C240">
        <v>14.77</v>
      </c>
      <c r="D240">
        <v>5558.94</v>
      </c>
    </row>
    <row r="241" spans="1:4" x14ac:dyDescent="0.25">
      <c r="A241" s="11">
        <v>45703</v>
      </c>
      <c r="B241">
        <v>6114.63</v>
      </c>
      <c r="C241">
        <v>14.77</v>
      </c>
      <c r="D241">
        <v>5558.94</v>
      </c>
    </row>
    <row r="242" spans="1:4" x14ac:dyDescent="0.25">
      <c r="A242" s="11">
        <v>45702</v>
      </c>
      <c r="B242">
        <v>6114.63</v>
      </c>
      <c r="C242">
        <v>14.77</v>
      </c>
      <c r="D242">
        <v>5558.94</v>
      </c>
    </row>
    <row r="243" spans="1:4" x14ac:dyDescent="0.25">
      <c r="A243" s="11">
        <v>45701</v>
      </c>
      <c r="B243">
        <v>6115.07</v>
      </c>
      <c r="C243">
        <v>15.1</v>
      </c>
      <c r="D243">
        <v>5530.81</v>
      </c>
    </row>
    <row r="244" spans="1:4" x14ac:dyDescent="0.25">
      <c r="A244" s="11">
        <v>45700</v>
      </c>
      <c r="B244">
        <v>6051.97</v>
      </c>
      <c r="C244">
        <v>15.89</v>
      </c>
      <c r="D244">
        <v>5491.98</v>
      </c>
    </row>
    <row r="245" spans="1:4" x14ac:dyDescent="0.25">
      <c r="A245" s="11">
        <v>45699</v>
      </c>
      <c r="B245">
        <v>6068.5</v>
      </c>
      <c r="C245">
        <v>16.02</v>
      </c>
      <c r="D245">
        <v>5512.34</v>
      </c>
    </row>
    <row r="246" spans="1:4" x14ac:dyDescent="0.25">
      <c r="A246" s="11">
        <v>45698</v>
      </c>
      <c r="B246">
        <v>6066.44</v>
      </c>
      <c r="C246">
        <v>15.81</v>
      </c>
      <c r="D246">
        <v>5539.29</v>
      </c>
    </row>
    <row r="247" spans="1:4" x14ac:dyDescent="0.25">
      <c r="A247" s="11">
        <v>45697</v>
      </c>
      <c r="B247">
        <v>6025.99</v>
      </c>
      <c r="C247">
        <v>16.54</v>
      </c>
      <c r="D247">
        <v>5557.05</v>
      </c>
    </row>
    <row r="248" spans="1:4" x14ac:dyDescent="0.25">
      <c r="A248" s="11">
        <v>45696</v>
      </c>
      <c r="B248">
        <v>6025.99</v>
      </c>
      <c r="C248">
        <v>16.54</v>
      </c>
      <c r="D248">
        <v>5557.05</v>
      </c>
    </row>
    <row r="249" spans="1:4" x14ac:dyDescent="0.25">
      <c r="A249" s="11">
        <v>45695</v>
      </c>
      <c r="B249">
        <v>6025.99</v>
      </c>
      <c r="C249">
        <v>16.54</v>
      </c>
      <c r="D249">
        <v>5557.05</v>
      </c>
    </row>
    <row r="250" spans="1:4" x14ac:dyDescent="0.25">
      <c r="A250" s="11">
        <v>45694</v>
      </c>
      <c r="B250">
        <v>6083.57</v>
      </c>
      <c r="C250">
        <v>15.5</v>
      </c>
      <c r="D250">
        <v>5527.16</v>
      </c>
    </row>
    <row r="251" spans="1:4" x14ac:dyDescent="0.25">
      <c r="A251" s="11">
        <v>45693</v>
      </c>
      <c r="B251">
        <v>6061.48</v>
      </c>
      <c r="C251">
        <v>15.77</v>
      </c>
      <c r="D251">
        <v>5553.33</v>
      </c>
    </row>
    <row r="252" spans="1:4" x14ac:dyDescent="0.25">
      <c r="A252" s="11">
        <v>45692</v>
      </c>
      <c r="B252">
        <v>6037.88</v>
      </c>
      <c r="C252">
        <v>17.21</v>
      </c>
      <c r="D252">
        <v>5571.44</v>
      </c>
    </row>
    <row r="253" spans="1:4" x14ac:dyDescent="0.25">
      <c r="A253" s="11">
        <v>45691</v>
      </c>
      <c r="B253">
        <v>5994.57</v>
      </c>
      <c r="C253">
        <v>18.62</v>
      </c>
      <c r="D253">
        <v>5556.18</v>
      </c>
    </row>
    <row r="254" spans="1:4" x14ac:dyDescent="0.25">
      <c r="A254" s="11">
        <v>45690</v>
      </c>
      <c r="B254">
        <v>6040.53</v>
      </c>
      <c r="C254">
        <v>16.43</v>
      </c>
      <c r="D254">
        <v>5644.41</v>
      </c>
    </row>
    <row r="255" spans="1:4" x14ac:dyDescent="0.25">
      <c r="A255" s="11">
        <v>45689</v>
      </c>
      <c r="B255">
        <v>6040.53</v>
      </c>
      <c r="C255">
        <v>16.43</v>
      </c>
      <c r="D255">
        <v>5644.41</v>
      </c>
    </row>
    <row r="256" spans="1:4" x14ac:dyDescent="0.25">
      <c r="A256" s="11">
        <v>45688</v>
      </c>
      <c r="B256">
        <v>6040.53</v>
      </c>
      <c r="C256">
        <v>16.43</v>
      </c>
      <c r="D256">
        <v>5644.41</v>
      </c>
    </row>
    <row r="257" spans="1:4" x14ac:dyDescent="0.25">
      <c r="A257" s="11">
        <v>45687</v>
      </c>
      <c r="B257">
        <v>6071.17</v>
      </c>
      <c r="C257">
        <v>15.84</v>
      </c>
      <c r="D257">
        <v>5637.23</v>
      </c>
    </row>
    <row r="258" spans="1:4" x14ac:dyDescent="0.25">
      <c r="A258" s="11">
        <v>45686</v>
      </c>
      <c r="B258">
        <v>6039.31</v>
      </c>
      <c r="C258">
        <v>16.559999999999999</v>
      </c>
      <c r="D258">
        <v>5669.14</v>
      </c>
    </row>
    <row r="259" spans="1:4" x14ac:dyDescent="0.25">
      <c r="A259" s="11">
        <v>45685</v>
      </c>
      <c r="B259">
        <v>6067.7</v>
      </c>
      <c r="C259">
        <v>16.41</v>
      </c>
      <c r="D259">
        <v>5692.38</v>
      </c>
    </row>
    <row r="260" spans="1:4" x14ac:dyDescent="0.25">
      <c r="A260" s="11">
        <v>45684</v>
      </c>
      <c r="B260">
        <v>6012.28</v>
      </c>
      <c r="C260">
        <v>17.899999999999999</v>
      </c>
      <c r="D260">
        <v>5709.89</v>
      </c>
    </row>
    <row r="261" spans="1:4" x14ac:dyDescent="0.25">
      <c r="A261" s="11">
        <v>45683</v>
      </c>
      <c r="B261">
        <v>6101.24</v>
      </c>
      <c r="C261">
        <v>14.85</v>
      </c>
      <c r="D261">
        <v>5725.55</v>
      </c>
    </row>
    <row r="262" spans="1:4" x14ac:dyDescent="0.25">
      <c r="A262" s="11">
        <v>45682</v>
      </c>
      <c r="B262">
        <v>6101.24</v>
      </c>
      <c r="C262">
        <v>14.85</v>
      </c>
      <c r="D262">
        <v>5725.55</v>
      </c>
    </row>
    <row r="263" spans="1:4" x14ac:dyDescent="0.25">
      <c r="A263" s="11">
        <v>45681</v>
      </c>
      <c r="B263">
        <v>6101.24</v>
      </c>
      <c r="C263">
        <v>14.85</v>
      </c>
      <c r="D263">
        <v>5725.55</v>
      </c>
    </row>
    <row r="264" spans="1:4" x14ac:dyDescent="0.25">
      <c r="A264" s="11">
        <v>45680</v>
      </c>
      <c r="B264">
        <v>6118.71</v>
      </c>
      <c r="C264">
        <v>15.02</v>
      </c>
      <c r="D264">
        <v>5752.57</v>
      </c>
    </row>
    <row r="265" spans="1:4" x14ac:dyDescent="0.25">
      <c r="A265" s="11">
        <v>45679</v>
      </c>
      <c r="B265">
        <v>6086.37</v>
      </c>
      <c r="C265">
        <v>15.1</v>
      </c>
      <c r="D265">
        <v>5743.93</v>
      </c>
    </row>
    <row r="266" spans="1:4" x14ac:dyDescent="0.25">
      <c r="A266" s="11">
        <v>45678</v>
      </c>
      <c r="B266">
        <v>6049.24</v>
      </c>
      <c r="C266">
        <v>15.06</v>
      </c>
      <c r="D266">
        <v>5723.92</v>
      </c>
    </row>
    <row r="267" spans="1:4" x14ac:dyDescent="0.25">
      <c r="A267" s="11">
        <v>45677</v>
      </c>
      <c r="B267">
        <v>5996.66</v>
      </c>
      <c r="C267">
        <v>15.81</v>
      </c>
      <c r="D267">
        <v>5761.45</v>
      </c>
    </row>
    <row r="268" spans="1:4" x14ac:dyDescent="0.25">
      <c r="A268" s="11">
        <v>45676</v>
      </c>
      <c r="B268">
        <v>5996.66</v>
      </c>
      <c r="C268">
        <v>15.97</v>
      </c>
      <c r="D268">
        <v>5755.77</v>
      </c>
    </row>
    <row r="269" spans="1:4" x14ac:dyDescent="0.25">
      <c r="A269" s="11">
        <v>45675</v>
      </c>
      <c r="B269">
        <v>5996.66</v>
      </c>
      <c r="C269">
        <v>15.97</v>
      </c>
      <c r="D269">
        <v>5755.77</v>
      </c>
    </row>
    <row r="270" spans="1:4" x14ac:dyDescent="0.25">
      <c r="A270" s="11">
        <v>45674</v>
      </c>
      <c r="B270">
        <v>5996.66</v>
      </c>
      <c r="C270">
        <v>15.97</v>
      </c>
      <c r="D270">
        <v>5755.77</v>
      </c>
    </row>
    <row r="271" spans="1:4" x14ac:dyDescent="0.25">
      <c r="A271" s="11">
        <v>45673</v>
      </c>
      <c r="B271">
        <v>5937.34</v>
      </c>
      <c r="C271">
        <v>16.600000000000001</v>
      </c>
      <c r="D271">
        <v>5759.54</v>
      </c>
    </row>
    <row r="272" spans="1:4" x14ac:dyDescent="0.25">
      <c r="A272" s="11">
        <v>45672</v>
      </c>
      <c r="B272">
        <v>5949.91</v>
      </c>
      <c r="C272">
        <v>16.12</v>
      </c>
      <c r="D272">
        <v>5772.26</v>
      </c>
    </row>
    <row r="273" spans="1:4" x14ac:dyDescent="0.25">
      <c r="A273" s="11">
        <v>45671</v>
      </c>
      <c r="B273">
        <v>5842.91</v>
      </c>
      <c r="C273">
        <v>18.71</v>
      </c>
      <c r="D273">
        <v>5761.11</v>
      </c>
    </row>
    <row r="274" spans="1:4" x14ac:dyDescent="0.25">
      <c r="A274" s="11">
        <v>45670</v>
      </c>
      <c r="B274">
        <v>5836.22</v>
      </c>
      <c r="C274">
        <v>19.190000000000001</v>
      </c>
      <c r="D274">
        <v>5762.47</v>
      </c>
    </row>
    <row r="275" spans="1:4" x14ac:dyDescent="0.25">
      <c r="A275" s="11">
        <v>45669</v>
      </c>
      <c r="B275">
        <v>5827.04</v>
      </c>
      <c r="C275">
        <v>19.54</v>
      </c>
      <c r="D275">
        <v>5776.87</v>
      </c>
    </row>
    <row r="276" spans="1:4" x14ac:dyDescent="0.25">
      <c r="A276" s="11">
        <v>45668</v>
      </c>
      <c r="B276">
        <v>5827.04</v>
      </c>
      <c r="C276">
        <v>19.54</v>
      </c>
      <c r="D276">
        <v>5776.87</v>
      </c>
    </row>
    <row r="277" spans="1:4" x14ac:dyDescent="0.25">
      <c r="A277" s="11">
        <v>45667</v>
      </c>
      <c r="B277">
        <v>5827.04</v>
      </c>
      <c r="C277">
        <v>19.54</v>
      </c>
      <c r="D277">
        <v>5776.87</v>
      </c>
    </row>
    <row r="278" spans="1:4" x14ac:dyDescent="0.25">
      <c r="A278" s="11">
        <v>45666</v>
      </c>
      <c r="B278">
        <v>5918.25</v>
      </c>
      <c r="C278">
        <v>18.07</v>
      </c>
      <c r="D278">
        <v>5728.29</v>
      </c>
    </row>
    <row r="279" spans="1:4" x14ac:dyDescent="0.25">
      <c r="A279" s="11">
        <v>45665</v>
      </c>
      <c r="B279">
        <v>5918.25</v>
      </c>
      <c r="C279">
        <v>17.7</v>
      </c>
      <c r="D279">
        <v>5711.93</v>
      </c>
    </row>
    <row r="280" spans="1:4" x14ac:dyDescent="0.25">
      <c r="A280" s="11">
        <v>45664</v>
      </c>
      <c r="B280">
        <v>5909.03</v>
      </c>
      <c r="C280">
        <v>17.82</v>
      </c>
      <c r="D280">
        <v>5678.32</v>
      </c>
    </row>
    <row r="281" spans="1:4" x14ac:dyDescent="0.25">
      <c r="A281" s="11">
        <v>45663</v>
      </c>
      <c r="B281">
        <v>5975.38</v>
      </c>
      <c r="C281">
        <v>16.04</v>
      </c>
      <c r="D281">
        <v>5678.32</v>
      </c>
    </row>
    <row r="282" spans="1:4" x14ac:dyDescent="0.25">
      <c r="A282" s="11">
        <v>45662</v>
      </c>
      <c r="B282">
        <v>5942.47</v>
      </c>
      <c r="C282">
        <v>16.13</v>
      </c>
      <c r="D282">
        <v>5578.1</v>
      </c>
    </row>
    <row r="283" spans="1:4" x14ac:dyDescent="0.25">
      <c r="A283" s="11">
        <v>45661</v>
      </c>
      <c r="B283">
        <v>5942.47</v>
      </c>
      <c r="C283">
        <v>16.13</v>
      </c>
      <c r="D283">
        <v>5578.1</v>
      </c>
    </row>
    <row r="284" spans="1:4" x14ac:dyDescent="0.25">
      <c r="A284" s="11">
        <v>45660</v>
      </c>
      <c r="B284">
        <v>5942.47</v>
      </c>
      <c r="C284">
        <v>16.13</v>
      </c>
      <c r="D284">
        <v>5578.1</v>
      </c>
    </row>
    <row r="285" spans="1:4" x14ac:dyDescent="0.25">
      <c r="A285" s="11">
        <v>45659</v>
      </c>
      <c r="B285">
        <v>5868.55</v>
      </c>
      <c r="C285">
        <v>17.93</v>
      </c>
      <c r="D285">
        <v>5578.1</v>
      </c>
    </row>
    <row r="286" spans="1:4" x14ac:dyDescent="0.25">
      <c r="A286" s="11">
        <v>45658</v>
      </c>
      <c r="B286">
        <v>5881.63</v>
      </c>
      <c r="C286">
        <v>17.350000000000001</v>
      </c>
      <c r="D286">
        <v>5578.1</v>
      </c>
    </row>
    <row r="287" spans="1:4" x14ac:dyDescent="0.25">
      <c r="A287" s="11">
        <v>45657</v>
      </c>
      <c r="B287">
        <v>5881.63</v>
      </c>
      <c r="C287">
        <v>17.350000000000001</v>
      </c>
      <c r="D287">
        <v>5578.1</v>
      </c>
    </row>
    <row r="288" spans="1:4" x14ac:dyDescent="0.25">
      <c r="A288" s="11">
        <v>45656</v>
      </c>
      <c r="B288">
        <v>5906.94</v>
      </c>
      <c r="C288">
        <v>17.399999999999999</v>
      </c>
      <c r="D288">
        <v>5562.63</v>
      </c>
    </row>
    <row r="289" spans="1:4" x14ac:dyDescent="0.25">
      <c r="A289" s="11">
        <v>45655</v>
      </c>
      <c r="B289">
        <v>5970.84</v>
      </c>
      <c r="C289">
        <v>15.95</v>
      </c>
      <c r="D289">
        <v>5547.76</v>
      </c>
    </row>
    <row r="290" spans="1:4" x14ac:dyDescent="0.25">
      <c r="A290" s="11">
        <v>45654</v>
      </c>
      <c r="B290">
        <v>5970.84</v>
      </c>
      <c r="C290">
        <v>15.95</v>
      </c>
      <c r="D290">
        <v>5547.76</v>
      </c>
    </row>
    <row r="291" spans="1:4" x14ac:dyDescent="0.25">
      <c r="A291" s="11">
        <v>45653</v>
      </c>
      <c r="B291">
        <v>5970.84</v>
      </c>
      <c r="C291">
        <v>15.95</v>
      </c>
      <c r="D291">
        <v>5547.76</v>
      </c>
    </row>
    <row r="292" spans="1:4" x14ac:dyDescent="0.25">
      <c r="A292" s="11">
        <v>45652</v>
      </c>
      <c r="B292">
        <v>6037.59</v>
      </c>
      <c r="C292">
        <v>14.73</v>
      </c>
      <c r="D292">
        <v>5507.11</v>
      </c>
    </row>
    <row r="293" spans="1:4" x14ac:dyDescent="0.25">
      <c r="A293" s="11">
        <v>45651</v>
      </c>
      <c r="B293">
        <v>6040.04</v>
      </c>
      <c r="C293">
        <v>14.27</v>
      </c>
      <c r="D293">
        <v>5495.79</v>
      </c>
    </row>
    <row r="294" spans="1:4" x14ac:dyDescent="0.25">
      <c r="A294" s="11">
        <v>45650</v>
      </c>
      <c r="B294">
        <v>6040.04</v>
      </c>
      <c r="C294">
        <v>14.27</v>
      </c>
      <c r="D294">
        <v>5488.77</v>
      </c>
    </row>
    <row r="295" spans="1:4" x14ac:dyDescent="0.25">
      <c r="A295" s="11">
        <v>45649</v>
      </c>
      <c r="B295">
        <v>5974.07</v>
      </c>
      <c r="C295">
        <v>16.78</v>
      </c>
      <c r="D295">
        <v>5502.98</v>
      </c>
    </row>
    <row r="296" spans="1:4" x14ac:dyDescent="0.25">
      <c r="A296" s="11">
        <v>45648</v>
      </c>
      <c r="B296">
        <v>5930.85</v>
      </c>
      <c r="C296">
        <v>18.36</v>
      </c>
      <c r="D296">
        <v>5515.11</v>
      </c>
    </row>
    <row r="297" spans="1:4" x14ac:dyDescent="0.25">
      <c r="A297" s="11">
        <v>45647</v>
      </c>
      <c r="B297">
        <v>5930.85</v>
      </c>
      <c r="C297">
        <v>18.36</v>
      </c>
      <c r="D297">
        <v>5515.11</v>
      </c>
    </row>
    <row r="298" spans="1:4" x14ac:dyDescent="0.25">
      <c r="A298" s="11">
        <v>45646</v>
      </c>
      <c r="B298">
        <v>5930.85</v>
      </c>
      <c r="C298">
        <v>18.36</v>
      </c>
      <c r="D298">
        <v>5515.11</v>
      </c>
    </row>
    <row r="299" spans="1:4" x14ac:dyDescent="0.25">
      <c r="A299" s="11">
        <v>45645</v>
      </c>
      <c r="B299">
        <v>5867.08</v>
      </c>
      <c r="C299">
        <v>24.09</v>
      </c>
      <c r="D299">
        <v>5508.25</v>
      </c>
    </row>
    <row r="300" spans="1:4" x14ac:dyDescent="0.25">
      <c r="A300" s="11">
        <v>45644</v>
      </c>
      <c r="B300">
        <v>5872.16</v>
      </c>
      <c r="C300">
        <v>27.62</v>
      </c>
      <c r="D300">
        <v>5546.51</v>
      </c>
    </row>
    <row r="301" spans="1:4" x14ac:dyDescent="0.25">
      <c r="A301" s="11">
        <v>45643</v>
      </c>
      <c r="B301">
        <v>6050.61</v>
      </c>
      <c r="C301">
        <v>15.87</v>
      </c>
      <c r="D301">
        <v>5552.72</v>
      </c>
    </row>
    <row r="302" spans="1:4" x14ac:dyDescent="0.25">
      <c r="A302" s="11">
        <v>45642</v>
      </c>
      <c r="B302">
        <v>6074.08</v>
      </c>
      <c r="C302">
        <v>14.69</v>
      </c>
      <c r="D302">
        <v>5554.52</v>
      </c>
    </row>
    <row r="303" spans="1:4" x14ac:dyDescent="0.25">
      <c r="A303" s="11">
        <v>45641</v>
      </c>
      <c r="B303">
        <v>6051.09</v>
      </c>
      <c r="C303">
        <v>13.81</v>
      </c>
      <c r="D303">
        <v>5554.52</v>
      </c>
    </row>
    <row r="304" spans="1:4" x14ac:dyDescent="0.25">
      <c r="A304" s="11">
        <v>45640</v>
      </c>
      <c r="B304">
        <v>6051.09</v>
      </c>
      <c r="C304">
        <v>13.81</v>
      </c>
      <c r="D304">
        <v>5554.52</v>
      </c>
    </row>
    <row r="305" spans="1:4" x14ac:dyDescent="0.25">
      <c r="A305" s="11">
        <v>45639</v>
      </c>
      <c r="B305">
        <v>6051.09</v>
      </c>
      <c r="C305">
        <v>13.81</v>
      </c>
      <c r="D305">
        <v>5554.52</v>
      </c>
    </row>
    <row r="306" spans="1:4" x14ac:dyDescent="0.25">
      <c r="A306" s="11">
        <v>45638</v>
      </c>
      <c r="B306">
        <v>6051.25</v>
      </c>
      <c r="C306">
        <v>13.92</v>
      </c>
      <c r="D306">
        <v>5594.2</v>
      </c>
    </row>
    <row r="307" spans="1:4" x14ac:dyDescent="0.25">
      <c r="A307" s="11">
        <v>45637</v>
      </c>
      <c r="B307">
        <v>6084.19</v>
      </c>
      <c r="C307">
        <v>13.58</v>
      </c>
      <c r="D307">
        <v>5585.54</v>
      </c>
    </row>
    <row r="308" spans="1:4" x14ac:dyDescent="0.25">
      <c r="A308" s="11">
        <v>45636</v>
      </c>
      <c r="B308">
        <v>6034.91</v>
      </c>
      <c r="C308">
        <v>14.18</v>
      </c>
      <c r="D308">
        <v>5576.41</v>
      </c>
    </row>
    <row r="309" spans="1:4" x14ac:dyDescent="0.25">
      <c r="A309" s="11">
        <v>45635</v>
      </c>
      <c r="B309">
        <v>6052.85</v>
      </c>
      <c r="C309">
        <v>14.19</v>
      </c>
      <c r="D309">
        <v>5601.35</v>
      </c>
    </row>
    <row r="310" spans="1:4" x14ac:dyDescent="0.25">
      <c r="A310" s="11">
        <v>45634</v>
      </c>
      <c r="B310">
        <v>6090.27</v>
      </c>
      <c r="C310">
        <v>12.77</v>
      </c>
      <c r="D310">
        <v>5615.24</v>
      </c>
    </row>
    <row r="311" spans="1:4" x14ac:dyDescent="0.25">
      <c r="A311" s="11">
        <v>45633</v>
      </c>
      <c r="B311">
        <v>6090.27</v>
      </c>
      <c r="C311">
        <v>12.77</v>
      </c>
      <c r="D311">
        <v>5615.24</v>
      </c>
    </row>
    <row r="312" spans="1:4" x14ac:dyDescent="0.25">
      <c r="A312" s="11">
        <v>45632</v>
      </c>
      <c r="B312">
        <v>6090.27</v>
      </c>
      <c r="C312">
        <v>12.77</v>
      </c>
      <c r="D312">
        <v>5615.24</v>
      </c>
    </row>
    <row r="313" spans="1:4" x14ac:dyDescent="0.25">
      <c r="A313" s="11">
        <v>45631</v>
      </c>
      <c r="B313">
        <v>6075.11</v>
      </c>
      <c r="C313">
        <v>13.54</v>
      </c>
      <c r="D313">
        <v>5624.38</v>
      </c>
    </row>
    <row r="314" spans="1:4" x14ac:dyDescent="0.25">
      <c r="A314" s="11">
        <v>45630</v>
      </c>
      <c r="B314">
        <v>6086.49</v>
      </c>
      <c r="C314">
        <v>13.45</v>
      </c>
      <c r="D314">
        <v>5598.72</v>
      </c>
    </row>
    <row r="315" spans="1:4" x14ac:dyDescent="0.25">
      <c r="A315" s="11">
        <v>45629</v>
      </c>
      <c r="B315">
        <v>6049.88</v>
      </c>
      <c r="C315">
        <v>13.3</v>
      </c>
      <c r="D315">
        <v>5577.45</v>
      </c>
    </row>
    <row r="316" spans="1:4" x14ac:dyDescent="0.25">
      <c r="A316" s="11">
        <v>45628</v>
      </c>
      <c r="B316">
        <v>6047.15</v>
      </c>
      <c r="C316">
        <v>13.34</v>
      </c>
      <c r="D316">
        <v>5562.38</v>
      </c>
    </row>
    <row r="317" spans="1:4" x14ac:dyDescent="0.25">
      <c r="A317" s="11">
        <v>45627</v>
      </c>
      <c r="B317">
        <v>6032.38</v>
      </c>
      <c r="C317">
        <v>13.51</v>
      </c>
      <c r="D317">
        <v>5524.76</v>
      </c>
    </row>
    <row r="318" spans="1:4" x14ac:dyDescent="0.25">
      <c r="A318" s="11">
        <v>45626</v>
      </c>
      <c r="B318">
        <v>6032.38</v>
      </c>
      <c r="C318">
        <v>13.51</v>
      </c>
      <c r="D318">
        <v>5524.76</v>
      </c>
    </row>
    <row r="319" spans="1:4" x14ac:dyDescent="0.25">
      <c r="A319" s="11">
        <v>45625</v>
      </c>
      <c r="B319">
        <v>6032.38</v>
      </c>
      <c r="C319">
        <v>13.51</v>
      </c>
      <c r="D319">
        <v>5524.76</v>
      </c>
    </row>
    <row r="320" spans="1:4" x14ac:dyDescent="0.25">
      <c r="A320" s="11">
        <v>45624</v>
      </c>
      <c r="B320">
        <v>5998.74</v>
      </c>
      <c r="C320">
        <v>13.9</v>
      </c>
      <c r="D320">
        <v>5493.39</v>
      </c>
    </row>
    <row r="321" spans="1:4" x14ac:dyDescent="0.25">
      <c r="A321" s="11">
        <v>45623</v>
      </c>
      <c r="B321">
        <v>5998.74</v>
      </c>
      <c r="C321">
        <v>14.1</v>
      </c>
      <c r="D321">
        <v>5470.92</v>
      </c>
    </row>
    <row r="322" spans="1:4" x14ac:dyDescent="0.25">
      <c r="A322" s="11">
        <v>45622</v>
      </c>
      <c r="B322">
        <v>6021.63</v>
      </c>
      <c r="C322">
        <v>14.1</v>
      </c>
      <c r="D322">
        <v>5473.28</v>
      </c>
    </row>
    <row r="323" spans="1:4" x14ac:dyDescent="0.25">
      <c r="A323" s="11">
        <v>45621</v>
      </c>
      <c r="B323">
        <v>5987.37</v>
      </c>
      <c r="C323">
        <v>14.6</v>
      </c>
      <c r="D323">
        <v>5430.09</v>
      </c>
    </row>
    <row r="324" spans="1:4" x14ac:dyDescent="0.25">
      <c r="A324" s="11">
        <v>45620</v>
      </c>
      <c r="B324">
        <v>5969.34</v>
      </c>
      <c r="C324">
        <v>15.24</v>
      </c>
      <c r="D324">
        <v>5407.67</v>
      </c>
    </row>
    <row r="325" spans="1:4" x14ac:dyDescent="0.25">
      <c r="A325" s="11">
        <v>45619</v>
      </c>
      <c r="B325">
        <v>5969.34</v>
      </c>
      <c r="C325">
        <v>15.24</v>
      </c>
      <c r="D325">
        <v>5407.67</v>
      </c>
    </row>
    <row r="326" spans="1:4" x14ac:dyDescent="0.25">
      <c r="A326" s="11">
        <v>45618</v>
      </c>
      <c r="B326">
        <v>5969.34</v>
      </c>
      <c r="C326">
        <v>15.24</v>
      </c>
      <c r="D326">
        <v>5407.67</v>
      </c>
    </row>
    <row r="327" spans="1:4" x14ac:dyDescent="0.25">
      <c r="A327" s="11">
        <v>45617</v>
      </c>
      <c r="B327">
        <v>5948.71</v>
      </c>
      <c r="C327">
        <v>16.87</v>
      </c>
      <c r="D327">
        <v>5414.71</v>
      </c>
    </row>
    <row r="328" spans="1:4" x14ac:dyDescent="0.25">
      <c r="A328" s="11">
        <v>45616</v>
      </c>
      <c r="B328">
        <v>5917.11</v>
      </c>
      <c r="C328">
        <v>17.16</v>
      </c>
      <c r="D328">
        <v>5406.83</v>
      </c>
    </row>
    <row r="329" spans="1:4" x14ac:dyDescent="0.25">
      <c r="A329" s="11">
        <v>45615</v>
      </c>
      <c r="B329">
        <v>5916.98</v>
      </c>
      <c r="C329">
        <v>16.350000000000001</v>
      </c>
      <c r="D329">
        <v>5429.72</v>
      </c>
    </row>
    <row r="330" spans="1:4" x14ac:dyDescent="0.25">
      <c r="A330" s="11">
        <v>45614</v>
      </c>
      <c r="B330">
        <v>5893.62</v>
      </c>
      <c r="C330">
        <v>15.58</v>
      </c>
      <c r="D330">
        <v>5399.24</v>
      </c>
    </row>
    <row r="331" spans="1:4" x14ac:dyDescent="0.25">
      <c r="A331" s="11">
        <v>45613</v>
      </c>
      <c r="B331">
        <v>5870.62</v>
      </c>
      <c r="C331">
        <v>16.14</v>
      </c>
      <c r="D331">
        <v>5380.75</v>
      </c>
    </row>
    <row r="332" spans="1:4" x14ac:dyDescent="0.25">
      <c r="A332" s="11">
        <v>45612</v>
      </c>
      <c r="B332">
        <v>5870.62</v>
      </c>
      <c r="C332">
        <v>16.14</v>
      </c>
      <c r="D332">
        <v>5380.75</v>
      </c>
    </row>
    <row r="333" spans="1:4" x14ac:dyDescent="0.25">
      <c r="A333" s="11">
        <v>45611</v>
      </c>
      <c r="B333">
        <v>5870.62</v>
      </c>
      <c r="C333">
        <v>16.14</v>
      </c>
      <c r="D333">
        <v>5380.75</v>
      </c>
    </row>
    <row r="334" spans="1:4" x14ac:dyDescent="0.25">
      <c r="A334" s="11">
        <v>45610</v>
      </c>
      <c r="B334">
        <v>5949.17</v>
      </c>
      <c r="C334">
        <v>14.31</v>
      </c>
      <c r="D334">
        <v>5382.43</v>
      </c>
    </row>
    <row r="335" spans="1:4" x14ac:dyDescent="0.25">
      <c r="A335" s="11">
        <v>45609</v>
      </c>
      <c r="B335">
        <v>5985.38</v>
      </c>
      <c r="C335">
        <v>14.02</v>
      </c>
      <c r="D335">
        <v>5410.89</v>
      </c>
    </row>
    <row r="336" spans="1:4" x14ac:dyDescent="0.25">
      <c r="A336" s="11">
        <v>45608</v>
      </c>
      <c r="B336">
        <v>5983.99</v>
      </c>
      <c r="C336">
        <v>14.71</v>
      </c>
      <c r="D336">
        <v>5409.99</v>
      </c>
    </row>
    <row r="337" spans="1:4" x14ac:dyDescent="0.25">
      <c r="A337" s="11">
        <v>45607</v>
      </c>
      <c r="B337">
        <v>6001.35</v>
      </c>
      <c r="C337">
        <v>14.97</v>
      </c>
      <c r="D337">
        <v>5375.24</v>
      </c>
    </row>
    <row r="338" spans="1:4" x14ac:dyDescent="0.25">
      <c r="A338" s="11">
        <v>45606</v>
      </c>
      <c r="B338">
        <v>5995.54</v>
      </c>
      <c r="C338">
        <v>14.94</v>
      </c>
      <c r="D338">
        <v>5325.56</v>
      </c>
    </row>
    <row r="339" spans="1:4" x14ac:dyDescent="0.25">
      <c r="A339" s="11">
        <v>45605</v>
      </c>
      <c r="B339">
        <v>5995.54</v>
      </c>
      <c r="C339">
        <v>14.94</v>
      </c>
      <c r="D339">
        <v>5325.56</v>
      </c>
    </row>
    <row r="340" spans="1:4" x14ac:dyDescent="0.25">
      <c r="A340" s="11">
        <v>45604</v>
      </c>
      <c r="B340">
        <v>5995.54</v>
      </c>
      <c r="C340">
        <v>14.94</v>
      </c>
      <c r="D340">
        <v>5325.56</v>
      </c>
    </row>
    <row r="341" spans="1:4" x14ac:dyDescent="0.25">
      <c r="A341" s="11">
        <v>45603</v>
      </c>
      <c r="B341">
        <v>5973.1</v>
      </c>
      <c r="C341">
        <v>15.2</v>
      </c>
      <c r="D341">
        <v>5309.22</v>
      </c>
    </row>
    <row r="342" spans="1:4" x14ac:dyDescent="0.25">
      <c r="A342" s="11">
        <v>45602</v>
      </c>
      <c r="B342">
        <v>5929.04</v>
      </c>
      <c r="C342">
        <v>16.27</v>
      </c>
      <c r="D342">
        <v>5285.67</v>
      </c>
    </row>
    <row r="343" spans="1:4" x14ac:dyDescent="0.25">
      <c r="A343" s="11">
        <v>45601</v>
      </c>
      <c r="B343">
        <v>5782.76</v>
      </c>
      <c r="C343">
        <v>20.49</v>
      </c>
      <c r="D343">
        <v>5232.3</v>
      </c>
    </row>
    <row r="344" spans="1:4" x14ac:dyDescent="0.25">
      <c r="A344" s="11">
        <v>45600</v>
      </c>
      <c r="B344">
        <v>5712.69</v>
      </c>
      <c r="C344">
        <v>21.98</v>
      </c>
      <c r="D344">
        <v>5210.3</v>
      </c>
    </row>
    <row r="345" spans="1:4" x14ac:dyDescent="0.25">
      <c r="A345" s="11">
        <v>45599</v>
      </c>
      <c r="B345">
        <v>5728.8</v>
      </c>
      <c r="C345">
        <v>21.88</v>
      </c>
      <c r="D345">
        <v>5212.1899999999996</v>
      </c>
    </row>
    <row r="346" spans="1:4" x14ac:dyDescent="0.25">
      <c r="A346" s="11">
        <v>45598</v>
      </c>
      <c r="B346">
        <v>5728.8</v>
      </c>
      <c r="C346">
        <v>21.88</v>
      </c>
      <c r="D346">
        <v>5212.1899999999996</v>
      </c>
    </row>
    <row r="347" spans="1:4" x14ac:dyDescent="0.25">
      <c r="A347" s="11">
        <v>45597</v>
      </c>
      <c r="B347">
        <v>5728.8</v>
      </c>
      <c r="C347">
        <v>21.88</v>
      </c>
      <c r="D347">
        <v>5212.1899999999996</v>
      </c>
    </row>
    <row r="348" spans="1:4" x14ac:dyDescent="0.25">
      <c r="A348" s="11">
        <v>45596</v>
      </c>
      <c r="B348">
        <v>5705.45</v>
      </c>
      <c r="C348">
        <v>23.16</v>
      </c>
      <c r="D348">
        <v>5213.6099999999997</v>
      </c>
    </row>
    <row r="349" spans="1:4" x14ac:dyDescent="0.25">
      <c r="A349" s="11">
        <v>45595</v>
      </c>
      <c r="B349">
        <v>5813.67</v>
      </c>
      <c r="C349">
        <v>20.350000000000001</v>
      </c>
      <c r="D349">
        <v>5216.72</v>
      </c>
    </row>
    <row r="350" spans="1:4" x14ac:dyDescent="0.25">
      <c r="A350" s="11">
        <v>45594</v>
      </c>
      <c r="B350">
        <v>5832.92</v>
      </c>
      <c r="C350">
        <v>19.34</v>
      </c>
      <c r="D350">
        <v>5214.41</v>
      </c>
    </row>
    <row r="351" spans="1:4" x14ac:dyDescent="0.25">
      <c r="A351" s="11">
        <v>45593</v>
      </c>
      <c r="B351">
        <v>5823.52</v>
      </c>
      <c r="C351">
        <v>19.8</v>
      </c>
      <c r="D351">
        <v>5193.8</v>
      </c>
    </row>
    <row r="352" spans="1:4" x14ac:dyDescent="0.25">
      <c r="A352" s="11">
        <v>45592</v>
      </c>
      <c r="B352">
        <v>5808.12</v>
      </c>
      <c r="C352">
        <v>20.329999999999998</v>
      </c>
      <c r="D352">
        <v>5213.96</v>
      </c>
    </row>
    <row r="353" spans="1:4" x14ac:dyDescent="0.25">
      <c r="A353" s="11">
        <v>45591</v>
      </c>
      <c r="B353">
        <v>5808.12</v>
      </c>
      <c r="C353">
        <v>20.329999999999998</v>
      </c>
      <c r="D353">
        <v>5213.96</v>
      </c>
    </row>
    <row r="354" spans="1:4" x14ac:dyDescent="0.25">
      <c r="A354" s="11">
        <v>45590</v>
      </c>
      <c r="B354">
        <v>5808.12</v>
      </c>
      <c r="C354">
        <v>20.329999999999998</v>
      </c>
      <c r="D354">
        <v>5213.96</v>
      </c>
    </row>
    <row r="355" spans="1:4" x14ac:dyDescent="0.25">
      <c r="A355" s="11">
        <v>45589</v>
      </c>
      <c r="B355">
        <v>5809.86</v>
      </c>
      <c r="C355">
        <v>19.079999999999998</v>
      </c>
      <c r="D355">
        <v>5213.96</v>
      </c>
    </row>
    <row r="356" spans="1:4" x14ac:dyDescent="0.25">
      <c r="A356" s="11">
        <v>45588</v>
      </c>
      <c r="B356">
        <v>5797.42</v>
      </c>
      <c r="C356">
        <v>19.239999999999998</v>
      </c>
      <c r="D356">
        <v>5218.42</v>
      </c>
    </row>
    <row r="357" spans="1:4" x14ac:dyDescent="0.25">
      <c r="A357" s="11">
        <v>45587</v>
      </c>
      <c r="B357">
        <v>5851.2</v>
      </c>
      <c r="C357">
        <v>18.2</v>
      </c>
      <c r="D357">
        <v>5231.91</v>
      </c>
    </row>
    <row r="358" spans="1:4" x14ac:dyDescent="0.25">
      <c r="A358" s="11">
        <v>45586</v>
      </c>
      <c r="B358">
        <v>5853.98</v>
      </c>
      <c r="C358">
        <v>18.37</v>
      </c>
      <c r="D358">
        <v>5222.7</v>
      </c>
    </row>
    <row r="359" spans="1:4" x14ac:dyDescent="0.25">
      <c r="A359" s="11">
        <v>45585</v>
      </c>
      <c r="B359">
        <v>5864.67</v>
      </c>
      <c r="C359">
        <v>18.03</v>
      </c>
      <c r="D359">
        <v>5169.03</v>
      </c>
    </row>
    <row r="360" spans="1:4" x14ac:dyDescent="0.25">
      <c r="A360" s="11">
        <v>45584</v>
      </c>
      <c r="B360">
        <v>5864.67</v>
      </c>
      <c r="C360">
        <v>18.03</v>
      </c>
      <c r="D360">
        <v>5169.03</v>
      </c>
    </row>
    <row r="361" spans="1:4" x14ac:dyDescent="0.25">
      <c r="A361" s="11">
        <v>45583</v>
      </c>
      <c r="B361">
        <v>5864.67</v>
      </c>
      <c r="C361">
        <v>18.03</v>
      </c>
      <c r="D361">
        <v>5169.03</v>
      </c>
    </row>
    <row r="362" spans="1:4" x14ac:dyDescent="0.25">
      <c r="A362" s="11">
        <v>45582</v>
      </c>
      <c r="B362">
        <v>5841.47</v>
      </c>
      <c r="C362">
        <v>19.11</v>
      </c>
      <c r="D362">
        <v>5191.7299999999996</v>
      </c>
    </row>
    <row r="363" spans="1:4" x14ac:dyDescent="0.25">
      <c r="A363" s="11">
        <v>45581</v>
      </c>
      <c r="B363">
        <v>5842.47</v>
      </c>
      <c r="C363">
        <v>19.579999999999998</v>
      </c>
      <c r="D363">
        <v>5149.1099999999997</v>
      </c>
    </row>
    <row r="364" spans="1:4" x14ac:dyDescent="0.25">
      <c r="A364" s="11">
        <v>45580</v>
      </c>
      <c r="B364">
        <v>5815.26</v>
      </c>
      <c r="C364">
        <v>20.64</v>
      </c>
      <c r="D364">
        <v>5152.9799999999996</v>
      </c>
    </row>
    <row r="365" spans="1:4" x14ac:dyDescent="0.25">
      <c r="A365" s="11">
        <v>45579</v>
      </c>
      <c r="B365">
        <v>5859.85</v>
      </c>
      <c r="C365">
        <v>19.7</v>
      </c>
      <c r="D365">
        <v>5134.22</v>
      </c>
    </row>
    <row r="366" spans="1:4" x14ac:dyDescent="0.25">
      <c r="A366" s="11">
        <v>45578</v>
      </c>
      <c r="B366">
        <v>5815.03</v>
      </c>
      <c r="C366">
        <v>20.46</v>
      </c>
      <c r="D366">
        <v>5148.13</v>
      </c>
    </row>
    <row r="367" spans="1:4" x14ac:dyDescent="0.25">
      <c r="A367" s="11">
        <v>45577</v>
      </c>
      <c r="B367">
        <v>5815.03</v>
      </c>
      <c r="C367">
        <v>20.46</v>
      </c>
      <c r="D367">
        <v>5148.13</v>
      </c>
    </row>
    <row r="368" spans="1:4" x14ac:dyDescent="0.25">
      <c r="A368" s="11">
        <v>45576</v>
      </c>
      <c r="B368">
        <v>5815.03</v>
      </c>
      <c r="C368">
        <v>20.46</v>
      </c>
      <c r="D368">
        <v>5148.13</v>
      </c>
    </row>
    <row r="369" spans="1:4" x14ac:dyDescent="0.25">
      <c r="A369" s="11">
        <v>45575</v>
      </c>
      <c r="B369">
        <v>5780.05</v>
      </c>
      <c r="C369">
        <v>20.93</v>
      </c>
      <c r="D369">
        <v>5119.0600000000004</v>
      </c>
    </row>
    <row r="370" spans="1:4" x14ac:dyDescent="0.25">
      <c r="A370" s="11">
        <v>45574</v>
      </c>
      <c r="B370">
        <v>5792.04</v>
      </c>
      <c r="C370">
        <v>20.86</v>
      </c>
      <c r="D370">
        <v>5102.12</v>
      </c>
    </row>
    <row r="371" spans="1:4" x14ac:dyDescent="0.25">
      <c r="A371" s="11">
        <v>45573</v>
      </c>
      <c r="B371">
        <v>5751.13</v>
      </c>
      <c r="C371">
        <v>21.42</v>
      </c>
      <c r="D371">
        <v>5102.22</v>
      </c>
    </row>
    <row r="372" spans="1:4" x14ac:dyDescent="0.25">
      <c r="A372" s="11">
        <v>45572</v>
      </c>
      <c r="B372">
        <v>5695.94</v>
      </c>
      <c r="C372">
        <v>22.64</v>
      </c>
      <c r="D372">
        <v>5131.74</v>
      </c>
    </row>
    <row r="373" spans="1:4" x14ac:dyDescent="0.25">
      <c r="A373" s="11">
        <v>45571</v>
      </c>
      <c r="B373">
        <v>5751.07</v>
      </c>
      <c r="C373">
        <v>19.21</v>
      </c>
      <c r="D373">
        <v>5127.5</v>
      </c>
    </row>
    <row r="374" spans="1:4" x14ac:dyDescent="0.25">
      <c r="A374" s="11">
        <v>45570</v>
      </c>
      <c r="B374">
        <v>5751.07</v>
      </c>
      <c r="C374">
        <v>19.21</v>
      </c>
      <c r="D374">
        <v>5127.5</v>
      </c>
    </row>
    <row r="375" spans="1:4" x14ac:dyDescent="0.25">
      <c r="A375" s="11">
        <v>45569</v>
      </c>
      <c r="B375">
        <v>5751.07</v>
      </c>
      <c r="C375">
        <v>19.21</v>
      </c>
      <c r="D375">
        <v>5127.5</v>
      </c>
    </row>
    <row r="376" spans="1:4" x14ac:dyDescent="0.25">
      <c r="A376" s="11">
        <v>45568</v>
      </c>
      <c r="B376">
        <v>5699.94</v>
      </c>
      <c r="C376">
        <v>20.49</v>
      </c>
      <c r="D376">
        <v>5098.6899999999996</v>
      </c>
    </row>
    <row r="377" spans="1:4" x14ac:dyDescent="0.25">
      <c r="A377" s="11">
        <v>45567</v>
      </c>
      <c r="B377">
        <v>5709.54</v>
      </c>
      <c r="C377">
        <v>18.899999999999999</v>
      </c>
      <c r="D377">
        <v>5088.47</v>
      </c>
    </row>
    <row r="378" spans="1:4" x14ac:dyDescent="0.25">
      <c r="A378" s="11">
        <v>45566</v>
      </c>
      <c r="B378">
        <v>5708.75</v>
      </c>
      <c r="C378">
        <v>19.260000000000002</v>
      </c>
      <c r="D378">
        <v>5117.5</v>
      </c>
    </row>
    <row r="379" spans="1:4" x14ac:dyDescent="0.25">
      <c r="A379" s="11">
        <v>45565</v>
      </c>
      <c r="B379">
        <v>5762.48</v>
      </c>
      <c r="C379">
        <v>16.73</v>
      </c>
      <c r="D379">
        <v>5171.79</v>
      </c>
    </row>
    <row r="380" spans="1:4" x14ac:dyDescent="0.25">
      <c r="A380" s="11">
        <v>45564</v>
      </c>
      <c r="B380">
        <v>5738.17</v>
      </c>
      <c r="C380">
        <v>16.96</v>
      </c>
      <c r="D380">
        <v>5167.6499999999996</v>
      </c>
    </row>
    <row r="381" spans="1:4" x14ac:dyDescent="0.25">
      <c r="A381" s="11">
        <v>45563</v>
      </c>
      <c r="B381">
        <v>5738.17</v>
      </c>
      <c r="C381">
        <v>16.96</v>
      </c>
      <c r="D381">
        <v>5167.6499999999996</v>
      </c>
    </row>
    <row r="382" spans="1:4" x14ac:dyDescent="0.25">
      <c r="A382" s="11">
        <v>45562</v>
      </c>
      <c r="B382">
        <v>5738.17</v>
      </c>
      <c r="C382">
        <v>16.96</v>
      </c>
      <c r="D382">
        <v>5167.6499999999996</v>
      </c>
    </row>
    <row r="383" spans="1:4" x14ac:dyDescent="0.25">
      <c r="A383" s="11">
        <v>45561</v>
      </c>
      <c r="B383">
        <v>5745.37</v>
      </c>
      <c r="C383">
        <v>15.37</v>
      </c>
      <c r="D383">
        <v>5186.99</v>
      </c>
    </row>
    <row r="384" spans="1:4" x14ac:dyDescent="0.25">
      <c r="A384" s="11">
        <v>45560</v>
      </c>
      <c r="B384">
        <v>5722.26</v>
      </c>
      <c r="C384">
        <v>15.41</v>
      </c>
      <c r="D384">
        <v>5190.82</v>
      </c>
    </row>
    <row r="385" spans="1:4" x14ac:dyDescent="0.25">
      <c r="A385" s="11">
        <v>45559</v>
      </c>
      <c r="B385">
        <v>5732.93</v>
      </c>
      <c r="C385">
        <v>15.39</v>
      </c>
      <c r="D385">
        <v>5197.51</v>
      </c>
    </row>
    <row r="386" spans="1:4" x14ac:dyDescent="0.25">
      <c r="A386" s="11">
        <v>45558</v>
      </c>
      <c r="B386">
        <v>5718.57</v>
      </c>
      <c r="C386">
        <v>15.89</v>
      </c>
      <c r="D386">
        <v>5162.08</v>
      </c>
    </row>
    <row r="387" spans="1:4" x14ac:dyDescent="0.25">
      <c r="A387" s="11">
        <v>45557</v>
      </c>
      <c r="B387">
        <v>5702.55</v>
      </c>
      <c r="C387">
        <v>16.149999999999999</v>
      </c>
      <c r="D387">
        <v>5194.03</v>
      </c>
    </row>
    <row r="388" spans="1:4" x14ac:dyDescent="0.25">
      <c r="A388" s="11">
        <v>45556</v>
      </c>
      <c r="B388">
        <v>5702.55</v>
      </c>
      <c r="C388">
        <v>16.149999999999999</v>
      </c>
      <c r="D388">
        <v>5194.03</v>
      </c>
    </row>
    <row r="389" spans="1:4" x14ac:dyDescent="0.25">
      <c r="A389" s="11">
        <v>45555</v>
      </c>
      <c r="B389">
        <v>5702.55</v>
      </c>
      <c r="C389">
        <v>16.149999999999999</v>
      </c>
      <c r="D389">
        <v>5194.03</v>
      </c>
    </row>
    <row r="390" spans="1:4" x14ac:dyDescent="0.25">
      <c r="A390" s="11">
        <v>45554</v>
      </c>
      <c r="B390">
        <v>5713.64</v>
      </c>
      <c r="C390">
        <v>16.329999999999998</v>
      </c>
      <c r="D390">
        <v>5223.17</v>
      </c>
    </row>
    <row r="391" spans="1:4" x14ac:dyDescent="0.25">
      <c r="A391" s="11">
        <v>45553</v>
      </c>
      <c r="B391">
        <v>5618.26</v>
      </c>
      <c r="C391">
        <v>18.23</v>
      </c>
      <c r="D391">
        <v>5213.17</v>
      </c>
    </row>
    <row r="392" spans="1:4" x14ac:dyDescent="0.25">
      <c r="A392" s="11">
        <v>45552</v>
      </c>
      <c r="B392">
        <v>5634.58</v>
      </c>
      <c r="C392">
        <v>17.61</v>
      </c>
      <c r="D392">
        <v>5199.3900000000003</v>
      </c>
    </row>
    <row r="393" spans="1:4" x14ac:dyDescent="0.25">
      <c r="A393" s="11">
        <v>45551</v>
      </c>
      <c r="B393">
        <v>5633.09</v>
      </c>
      <c r="C393">
        <v>17.14</v>
      </c>
      <c r="D393">
        <v>5187.87</v>
      </c>
    </row>
    <row r="394" spans="1:4" x14ac:dyDescent="0.25">
      <c r="A394" s="11">
        <v>45550</v>
      </c>
      <c r="B394">
        <v>5626.02</v>
      </c>
      <c r="C394">
        <v>16.559999999999999</v>
      </c>
      <c r="D394">
        <v>5197.42</v>
      </c>
    </row>
    <row r="395" spans="1:4" x14ac:dyDescent="0.25">
      <c r="A395" s="11">
        <v>45549</v>
      </c>
      <c r="B395">
        <v>5626.02</v>
      </c>
      <c r="C395">
        <v>16.559999999999999</v>
      </c>
      <c r="D395">
        <v>5197.42</v>
      </c>
    </row>
    <row r="396" spans="1:4" x14ac:dyDescent="0.25">
      <c r="A396" s="11">
        <v>45548</v>
      </c>
      <c r="B396">
        <v>5626.02</v>
      </c>
      <c r="C396">
        <v>16.559999999999999</v>
      </c>
      <c r="D396">
        <v>5197.42</v>
      </c>
    </row>
    <row r="397" spans="1:4" x14ac:dyDescent="0.25">
      <c r="A397" s="11">
        <v>45547</v>
      </c>
      <c r="B397">
        <v>5595.76</v>
      </c>
      <c r="C397">
        <v>17.07</v>
      </c>
      <c r="D397">
        <v>5166.82</v>
      </c>
    </row>
    <row r="398" spans="1:4" x14ac:dyDescent="0.25">
      <c r="A398" s="11">
        <v>45546</v>
      </c>
      <c r="B398">
        <v>5554.13</v>
      </c>
      <c r="C398">
        <v>17.690000000000001</v>
      </c>
      <c r="D398">
        <v>5159.63</v>
      </c>
    </row>
    <row r="399" spans="1:4" x14ac:dyDescent="0.25">
      <c r="A399" s="11">
        <v>45545</v>
      </c>
      <c r="B399">
        <v>5495.52</v>
      </c>
      <c r="C399">
        <v>19.079999999999998</v>
      </c>
      <c r="D399">
        <v>5180.1499999999996</v>
      </c>
    </row>
    <row r="400" spans="1:4" x14ac:dyDescent="0.25">
      <c r="A400" s="11">
        <v>45544</v>
      </c>
      <c r="B400">
        <v>5471.05</v>
      </c>
      <c r="C400">
        <v>19.45</v>
      </c>
      <c r="D400">
        <v>5199.41</v>
      </c>
    </row>
    <row r="401" spans="1:4" x14ac:dyDescent="0.25">
      <c r="A401" s="11">
        <v>45543</v>
      </c>
      <c r="B401">
        <v>5408.42</v>
      </c>
      <c r="C401">
        <v>22.38</v>
      </c>
      <c r="D401">
        <v>5231.12</v>
      </c>
    </row>
    <row r="402" spans="1:4" x14ac:dyDescent="0.25">
      <c r="A402" s="11">
        <v>45542</v>
      </c>
      <c r="B402">
        <v>5408.42</v>
      </c>
      <c r="C402">
        <v>22.38</v>
      </c>
      <c r="D402">
        <v>5231.12</v>
      </c>
    </row>
    <row r="403" spans="1:4" x14ac:dyDescent="0.25">
      <c r="A403" s="11">
        <v>45541</v>
      </c>
      <c r="B403">
        <v>5408.42</v>
      </c>
      <c r="C403">
        <v>22.38</v>
      </c>
      <c r="D403">
        <v>5231.12</v>
      </c>
    </row>
    <row r="404" spans="1:4" x14ac:dyDescent="0.25">
      <c r="A404" s="11">
        <v>45540</v>
      </c>
      <c r="B404">
        <v>5503.41</v>
      </c>
      <c r="C404">
        <v>19.899999999999999</v>
      </c>
      <c r="D404">
        <v>5225.93</v>
      </c>
    </row>
    <row r="405" spans="1:4" x14ac:dyDescent="0.25">
      <c r="A405" s="11">
        <v>45539</v>
      </c>
      <c r="B405">
        <v>5520.07</v>
      </c>
      <c r="C405">
        <v>21.32</v>
      </c>
      <c r="D405">
        <v>5233.2299999999996</v>
      </c>
    </row>
    <row r="406" spans="1:4" x14ac:dyDescent="0.25">
      <c r="A406" s="11">
        <v>45538</v>
      </c>
      <c r="B406">
        <v>5528.93</v>
      </c>
      <c r="C406">
        <v>20.72</v>
      </c>
      <c r="D406">
        <v>5262.16</v>
      </c>
    </row>
    <row r="407" spans="1:4" x14ac:dyDescent="0.25">
      <c r="A407" s="11">
        <v>45537</v>
      </c>
      <c r="B407">
        <v>5648.4</v>
      </c>
      <c r="C407">
        <v>15.55</v>
      </c>
      <c r="D407">
        <v>5282.16</v>
      </c>
    </row>
    <row r="408" spans="1:4" x14ac:dyDescent="0.25">
      <c r="A408" s="11">
        <v>45536</v>
      </c>
      <c r="B408">
        <v>5648.4</v>
      </c>
      <c r="C408">
        <v>15</v>
      </c>
      <c r="D408">
        <v>5304.09</v>
      </c>
    </row>
    <row r="409" spans="1:4" x14ac:dyDescent="0.25">
      <c r="A409" s="11">
        <v>45535</v>
      </c>
      <c r="B409">
        <v>5648.4</v>
      </c>
      <c r="C409">
        <v>15</v>
      </c>
      <c r="D409">
        <v>5304.09</v>
      </c>
    </row>
    <row r="410" spans="1:4" x14ac:dyDescent="0.25">
      <c r="A410" s="11">
        <v>45534</v>
      </c>
      <c r="B410">
        <v>5648.4</v>
      </c>
      <c r="C410">
        <v>15</v>
      </c>
      <c r="D410">
        <v>5304.09</v>
      </c>
    </row>
    <row r="411" spans="1:4" x14ac:dyDescent="0.25">
      <c r="A411" s="11">
        <v>45533</v>
      </c>
      <c r="B411">
        <v>5591.96</v>
      </c>
      <c r="C411">
        <v>15.65</v>
      </c>
      <c r="D411">
        <v>5304.09</v>
      </c>
    </row>
    <row r="412" spans="1:4" x14ac:dyDescent="0.25">
      <c r="A412" s="11">
        <v>45532</v>
      </c>
      <c r="B412">
        <v>5592.18</v>
      </c>
      <c r="C412">
        <v>17.11</v>
      </c>
      <c r="D412">
        <v>5314.86</v>
      </c>
    </row>
    <row r="413" spans="1:4" x14ac:dyDescent="0.25">
      <c r="A413" s="11">
        <v>45531</v>
      </c>
      <c r="B413">
        <v>5625.8</v>
      </c>
      <c r="C413">
        <v>15.43</v>
      </c>
      <c r="D413">
        <v>5322.01</v>
      </c>
    </row>
    <row r="414" spans="1:4" x14ac:dyDescent="0.25">
      <c r="A414" s="11">
        <v>45530</v>
      </c>
      <c r="B414">
        <v>5616.84</v>
      </c>
      <c r="C414">
        <v>16.149999999999999</v>
      </c>
      <c r="D414">
        <v>5330.22</v>
      </c>
    </row>
    <row r="415" spans="1:4" x14ac:dyDescent="0.25">
      <c r="A415" s="11">
        <v>45529</v>
      </c>
      <c r="B415">
        <v>5634.61</v>
      </c>
      <c r="C415">
        <v>15.86</v>
      </c>
      <c r="D415">
        <v>5303.15</v>
      </c>
    </row>
    <row r="416" spans="1:4" x14ac:dyDescent="0.25">
      <c r="A416" s="11">
        <v>45528</v>
      </c>
      <c r="B416">
        <v>5634.61</v>
      </c>
      <c r="C416">
        <v>15.86</v>
      </c>
      <c r="D416">
        <v>5303.15</v>
      </c>
    </row>
    <row r="417" spans="1:4" x14ac:dyDescent="0.25">
      <c r="A417" s="11">
        <v>45527</v>
      </c>
      <c r="B417">
        <v>5634.61</v>
      </c>
      <c r="C417">
        <v>15.86</v>
      </c>
      <c r="D417">
        <v>5303.15</v>
      </c>
    </row>
    <row r="418" spans="1:4" x14ac:dyDescent="0.25">
      <c r="A418" s="11">
        <v>45526</v>
      </c>
      <c r="B418">
        <v>5570.64</v>
      </c>
      <c r="C418">
        <v>17.55</v>
      </c>
      <c r="D418">
        <v>5310.15</v>
      </c>
    </row>
    <row r="419" spans="1:4" x14ac:dyDescent="0.25">
      <c r="A419" s="11">
        <v>45525</v>
      </c>
      <c r="B419">
        <v>5620.85</v>
      </c>
      <c r="C419">
        <v>16.27</v>
      </c>
      <c r="D419">
        <v>5293.09</v>
      </c>
    </row>
    <row r="420" spans="1:4" x14ac:dyDescent="0.25">
      <c r="A420" s="11">
        <v>45524</v>
      </c>
      <c r="B420">
        <v>5597.12</v>
      </c>
      <c r="C420">
        <v>15.88</v>
      </c>
      <c r="D420">
        <v>5308.65</v>
      </c>
    </row>
    <row r="421" spans="1:4" x14ac:dyDescent="0.25">
      <c r="A421" s="11">
        <v>45523</v>
      </c>
      <c r="B421">
        <v>5608.25</v>
      </c>
      <c r="C421">
        <v>14.65</v>
      </c>
      <c r="D421">
        <v>5309.64</v>
      </c>
    </row>
    <row r="422" spans="1:4" x14ac:dyDescent="0.25">
      <c r="A422" s="11">
        <v>45522</v>
      </c>
      <c r="B422">
        <v>5554.25</v>
      </c>
      <c r="C422">
        <v>14.8</v>
      </c>
      <c r="D422">
        <v>5315.2</v>
      </c>
    </row>
    <row r="423" spans="1:4" x14ac:dyDescent="0.25">
      <c r="A423" s="11">
        <v>45521</v>
      </c>
      <c r="B423">
        <v>5554.25</v>
      </c>
      <c r="C423">
        <v>14.8</v>
      </c>
      <c r="D423">
        <v>5315.2</v>
      </c>
    </row>
    <row r="424" spans="1:4" x14ac:dyDescent="0.25">
      <c r="A424" s="11">
        <v>45520</v>
      </c>
      <c r="B424">
        <v>5554.25</v>
      </c>
      <c r="C424">
        <v>14.8</v>
      </c>
      <c r="D424">
        <v>5315.2</v>
      </c>
    </row>
    <row r="425" spans="1:4" x14ac:dyDescent="0.25">
      <c r="A425" s="11">
        <v>45519</v>
      </c>
      <c r="B425">
        <v>5543.22</v>
      </c>
      <c r="C425">
        <v>15.23</v>
      </c>
      <c r="D425">
        <v>5296.82</v>
      </c>
    </row>
    <row r="426" spans="1:4" x14ac:dyDescent="0.25">
      <c r="A426" s="11">
        <v>45518</v>
      </c>
      <c r="B426">
        <v>5455.21</v>
      </c>
      <c r="C426">
        <v>16.190000000000001</v>
      </c>
      <c r="D426">
        <v>5282.56</v>
      </c>
    </row>
    <row r="427" spans="1:4" x14ac:dyDescent="0.25">
      <c r="A427" s="11">
        <v>45517</v>
      </c>
      <c r="B427">
        <v>5434.43</v>
      </c>
      <c r="C427">
        <v>18.12</v>
      </c>
      <c r="D427">
        <v>5230.63</v>
      </c>
    </row>
    <row r="428" spans="1:4" x14ac:dyDescent="0.25">
      <c r="A428" s="11">
        <v>45516</v>
      </c>
      <c r="B428">
        <v>5344.39</v>
      </c>
      <c r="C428">
        <v>20.71</v>
      </c>
      <c r="D428">
        <v>5213.76</v>
      </c>
    </row>
    <row r="429" spans="1:4" x14ac:dyDescent="0.25">
      <c r="A429" s="11">
        <v>45515</v>
      </c>
      <c r="B429">
        <v>5344.16</v>
      </c>
      <c r="C429">
        <v>20.37</v>
      </c>
      <c r="D429">
        <v>5205.97</v>
      </c>
    </row>
    <row r="430" spans="1:4" x14ac:dyDescent="0.25">
      <c r="A430" s="11">
        <v>45514</v>
      </c>
      <c r="B430">
        <v>5344.16</v>
      </c>
      <c r="C430">
        <v>20.37</v>
      </c>
      <c r="D430">
        <v>5205.97</v>
      </c>
    </row>
    <row r="431" spans="1:4" x14ac:dyDescent="0.25">
      <c r="A431" s="11">
        <v>45513</v>
      </c>
      <c r="B431">
        <v>5344.16</v>
      </c>
      <c r="C431">
        <v>20.37</v>
      </c>
      <c r="D431">
        <v>5205.97</v>
      </c>
    </row>
    <row r="432" spans="1:4" x14ac:dyDescent="0.25">
      <c r="A432" s="11">
        <v>45512</v>
      </c>
      <c r="B432">
        <v>5319.31</v>
      </c>
      <c r="C432">
        <v>23.79</v>
      </c>
      <c r="D432">
        <v>5168.22</v>
      </c>
    </row>
    <row r="433" spans="1:4" x14ac:dyDescent="0.25">
      <c r="A433" s="11">
        <v>45511</v>
      </c>
      <c r="B433">
        <v>5199.5</v>
      </c>
      <c r="C433">
        <v>27.85</v>
      </c>
      <c r="D433">
        <v>5180.0200000000004</v>
      </c>
    </row>
    <row r="434" spans="1:4" x14ac:dyDescent="0.25">
      <c r="A434" s="11">
        <v>45510</v>
      </c>
      <c r="B434">
        <v>5240.03</v>
      </c>
      <c r="C434">
        <v>27.71</v>
      </c>
      <c r="D434">
        <v>5113.6899999999996</v>
      </c>
    </row>
    <row r="435" spans="1:4" x14ac:dyDescent="0.25">
      <c r="A435" s="11">
        <v>45509</v>
      </c>
      <c r="B435">
        <v>5186.33</v>
      </c>
      <c r="C435">
        <v>38.57</v>
      </c>
      <c r="D435">
        <v>5034.6099999999997</v>
      </c>
    </row>
    <row r="436" spans="1:4" x14ac:dyDescent="0.25">
      <c r="A436" s="11">
        <v>45508</v>
      </c>
      <c r="B436">
        <v>5346.56</v>
      </c>
      <c r="C436">
        <v>23.39</v>
      </c>
      <c r="D436">
        <v>5164.78</v>
      </c>
    </row>
    <row r="437" spans="1:4" x14ac:dyDescent="0.25">
      <c r="A437" s="11">
        <v>45507</v>
      </c>
      <c r="B437">
        <v>5346.56</v>
      </c>
      <c r="C437">
        <v>23.39</v>
      </c>
      <c r="D437">
        <v>5164.78</v>
      </c>
    </row>
    <row r="438" spans="1:4" x14ac:dyDescent="0.25">
      <c r="A438" s="11">
        <v>45506</v>
      </c>
      <c r="B438">
        <v>5346.56</v>
      </c>
      <c r="C438">
        <v>23.39</v>
      </c>
      <c r="D438">
        <v>5164.78</v>
      </c>
    </row>
    <row r="439" spans="1:4" x14ac:dyDescent="0.25">
      <c r="A439" s="11">
        <v>45505</v>
      </c>
      <c r="B439">
        <v>5446.68</v>
      </c>
      <c r="C439">
        <v>18.59</v>
      </c>
      <c r="D439">
        <v>5238.97</v>
      </c>
    </row>
    <row r="440" spans="1:4" x14ac:dyDescent="0.25">
      <c r="A440" s="11">
        <v>45504</v>
      </c>
      <c r="B440">
        <v>5522.3</v>
      </c>
      <c r="C440">
        <v>16.36</v>
      </c>
      <c r="D440">
        <v>5234.43</v>
      </c>
    </row>
    <row r="441" spans="1:4" x14ac:dyDescent="0.25">
      <c r="A441" s="11">
        <v>45503</v>
      </c>
      <c r="B441">
        <v>5436.44</v>
      </c>
      <c r="C441">
        <v>17.690000000000001</v>
      </c>
      <c r="D441">
        <v>5235.84</v>
      </c>
    </row>
    <row r="442" spans="1:4" x14ac:dyDescent="0.25">
      <c r="A442" s="11">
        <v>45502</v>
      </c>
      <c r="B442">
        <v>5463.54</v>
      </c>
      <c r="C442">
        <v>16.600000000000001</v>
      </c>
      <c r="D442">
        <v>5245.05</v>
      </c>
    </row>
    <row r="443" spans="1:4" x14ac:dyDescent="0.25">
      <c r="A443" s="11">
        <v>45501</v>
      </c>
      <c r="B443">
        <v>5459.1</v>
      </c>
      <c r="C443">
        <v>16.39</v>
      </c>
      <c r="D443">
        <v>5256.06</v>
      </c>
    </row>
    <row r="444" spans="1:4" x14ac:dyDescent="0.25">
      <c r="A444" s="11">
        <v>45500</v>
      </c>
      <c r="B444">
        <v>5459.1</v>
      </c>
      <c r="C444">
        <v>16.39</v>
      </c>
      <c r="D444">
        <v>5256.06</v>
      </c>
    </row>
    <row r="445" spans="1:4" x14ac:dyDescent="0.25">
      <c r="A445" s="11">
        <v>45499</v>
      </c>
      <c r="B445">
        <v>5459.1</v>
      </c>
      <c r="C445">
        <v>16.39</v>
      </c>
      <c r="D445">
        <v>5256.06</v>
      </c>
    </row>
    <row r="446" spans="1:4" x14ac:dyDescent="0.25">
      <c r="A446" s="11">
        <v>45498</v>
      </c>
      <c r="B446">
        <v>5399.22</v>
      </c>
      <c r="C446">
        <v>18.46</v>
      </c>
      <c r="D446">
        <v>5228.79</v>
      </c>
    </row>
    <row r="447" spans="1:4" x14ac:dyDescent="0.25">
      <c r="A447" s="11">
        <v>45497</v>
      </c>
      <c r="B447">
        <v>5427.13</v>
      </c>
      <c r="C447">
        <v>18.04</v>
      </c>
      <c r="D447">
        <v>5231.7700000000004</v>
      </c>
    </row>
    <row r="448" spans="1:4" x14ac:dyDescent="0.25">
      <c r="A448" s="11">
        <v>45496</v>
      </c>
      <c r="B448">
        <v>5555.74</v>
      </c>
      <c r="C448">
        <v>14.72</v>
      </c>
      <c r="D448">
        <v>5219.04</v>
      </c>
    </row>
    <row r="449" spans="1:4" x14ac:dyDescent="0.25">
      <c r="A449" s="11">
        <v>45495</v>
      </c>
      <c r="B449">
        <v>5564.41</v>
      </c>
      <c r="C449">
        <v>14.91</v>
      </c>
      <c r="D449">
        <v>5244.29</v>
      </c>
    </row>
    <row r="450" spans="1:4" x14ac:dyDescent="0.25">
      <c r="A450" s="11">
        <v>45494</v>
      </c>
      <c r="B450">
        <v>5505</v>
      </c>
      <c r="C450">
        <v>16.52</v>
      </c>
      <c r="D450">
        <v>5247.46</v>
      </c>
    </row>
    <row r="451" spans="1:4" x14ac:dyDescent="0.25">
      <c r="A451" s="11">
        <v>45493</v>
      </c>
      <c r="B451">
        <v>5505</v>
      </c>
      <c r="C451">
        <v>16.52</v>
      </c>
      <c r="D451">
        <v>5247.46</v>
      </c>
    </row>
    <row r="452" spans="1:4" x14ac:dyDescent="0.25">
      <c r="A452" s="11">
        <v>45492</v>
      </c>
      <c r="B452">
        <v>5505</v>
      </c>
      <c r="C452">
        <v>16.52</v>
      </c>
      <c r="D452">
        <v>5247.46</v>
      </c>
    </row>
    <row r="453" spans="1:4" x14ac:dyDescent="0.25">
      <c r="A453" s="11">
        <v>45491</v>
      </c>
      <c r="B453">
        <v>5544.59</v>
      </c>
      <c r="C453">
        <v>15.93</v>
      </c>
      <c r="D453">
        <v>5215.92</v>
      </c>
    </row>
    <row r="454" spans="1:4" x14ac:dyDescent="0.25">
      <c r="A454" s="11">
        <v>45490</v>
      </c>
      <c r="B454">
        <v>5588.27</v>
      </c>
      <c r="C454">
        <v>14.48</v>
      </c>
      <c r="D454">
        <v>5250.24</v>
      </c>
    </row>
    <row r="455" spans="1:4" x14ac:dyDescent="0.25">
      <c r="A455" s="11">
        <v>45489</v>
      </c>
      <c r="B455">
        <v>5667.2</v>
      </c>
      <c r="C455">
        <v>13.19</v>
      </c>
      <c r="D455">
        <v>5224.8</v>
      </c>
    </row>
    <row r="456" spans="1:4" x14ac:dyDescent="0.25">
      <c r="A456" s="11">
        <v>45488</v>
      </c>
      <c r="B456">
        <v>5631.22</v>
      </c>
      <c r="C456">
        <v>13.12</v>
      </c>
      <c r="D456">
        <v>5237.5</v>
      </c>
    </row>
    <row r="457" spans="1:4" x14ac:dyDescent="0.25">
      <c r="A457" s="11">
        <v>45487</v>
      </c>
      <c r="B457">
        <v>5615.35</v>
      </c>
      <c r="C457">
        <v>12.46</v>
      </c>
      <c r="D457">
        <v>5235.58</v>
      </c>
    </row>
    <row r="458" spans="1:4" x14ac:dyDescent="0.25">
      <c r="A458" s="11">
        <v>45486</v>
      </c>
      <c r="B458">
        <v>5615.35</v>
      </c>
      <c r="C458">
        <v>12.46</v>
      </c>
      <c r="D458">
        <v>5235.58</v>
      </c>
    </row>
    <row r="459" spans="1:4" x14ac:dyDescent="0.25">
      <c r="A459" s="11">
        <v>45485</v>
      </c>
      <c r="B459">
        <v>5615.35</v>
      </c>
      <c r="C459">
        <v>12.46</v>
      </c>
      <c r="D459">
        <v>5235.58</v>
      </c>
    </row>
    <row r="460" spans="1:4" x14ac:dyDescent="0.25">
      <c r="A460" s="11">
        <v>45484</v>
      </c>
      <c r="B460">
        <v>5584.54</v>
      </c>
      <c r="C460">
        <v>12.92</v>
      </c>
      <c r="D460">
        <v>5242.89</v>
      </c>
    </row>
    <row r="461" spans="1:4" x14ac:dyDescent="0.25">
      <c r="A461" s="11">
        <v>45483</v>
      </c>
      <c r="B461">
        <v>5633.91</v>
      </c>
      <c r="C461">
        <v>12.85</v>
      </c>
      <c r="D461">
        <v>5232.8</v>
      </c>
    </row>
    <row r="462" spans="1:4" x14ac:dyDescent="0.25">
      <c r="A462" s="11">
        <v>45482</v>
      </c>
      <c r="B462">
        <v>5576.98</v>
      </c>
      <c r="C462">
        <v>12.51</v>
      </c>
      <c r="D462">
        <v>5257.42</v>
      </c>
    </row>
    <row r="463" spans="1:4" x14ac:dyDescent="0.25">
      <c r="A463" s="11">
        <v>45481</v>
      </c>
      <c r="B463">
        <v>5572.85</v>
      </c>
      <c r="C463">
        <v>12.37</v>
      </c>
      <c r="D463">
        <v>5273.35</v>
      </c>
    </row>
    <row r="464" spans="1:4" x14ac:dyDescent="0.25">
      <c r="A464" s="11">
        <v>45480</v>
      </c>
      <c r="B464">
        <v>5567.19</v>
      </c>
      <c r="C464">
        <v>12.48</v>
      </c>
      <c r="D464">
        <v>5273.35</v>
      </c>
    </row>
    <row r="465" spans="1:4" x14ac:dyDescent="0.25">
      <c r="A465" s="11">
        <v>45479</v>
      </c>
      <c r="B465">
        <v>5567.19</v>
      </c>
      <c r="C465">
        <v>12.48</v>
      </c>
      <c r="D465">
        <v>5273.35</v>
      </c>
    </row>
    <row r="466" spans="1:4" x14ac:dyDescent="0.25">
      <c r="A466" s="11">
        <v>45478</v>
      </c>
      <c r="B466">
        <v>5567.19</v>
      </c>
      <c r="C466">
        <v>12.48</v>
      </c>
      <c r="D466">
        <v>5273.35</v>
      </c>
    </row>
    <row r="467" spans="1:4" x14ac:dyDescent="0.25">
      <c r="A467" s="11">
        <v>45477</v>
      </c>
      <c r="B467">
        <v>5537.02</v>
      </c>
      <c r="C467">
        <v>12.26</v>
      </c>
      <c r="D467">
        <v>5243.48</v>
      </c>
    </row>
    <row r="468" spans="1:4" x14ac:dyDescent="0.25">
      <c r="A468" s="11">
        <v>45476</v>
      </c>
      <c r="B468">
        <v>5537.02</v>
      </c>
      <c r="C468">
        <v>12.09</v>
      </c>
      <c r="D468">
        <v>5190.6099999999997</v>
      </c>
    </row>
    <row r="469" spans="1:4" x14ac:dyDescent="0.25">
      <c r="A469" s="11">
        <v>45475</v>
      </c>
      <c r="B469">
        <v>5509.01</v>
      </c>
      <c r="C469">
        <v>12.03</v>
      </c>
      <c r="D469">
        <v>5181.0200000000004</v>
      </c>
    </row>
    <row r="470" spans="1:4" x14ac:dyDescent="0.25">
      <c r="A470" s="11">
        <v>45474</v>
      </c>
      <c r="B470">
        <v>5475.09</v>
      </c>
      <c r="C470">
        <v>12.22</v>
      </c>
      <c r="D470">
        <v>5179.32</v>
      </c>
    </row>
    <row r="471" spans="1:4" x14ac:dyDescent="0.25">
      <c r="A471" s="11">
        <v>45473</v>
      </c>
      <c r="B471">
        <v>5460.48</v>
      </c>
      <c r="C471">
        <v>12.44</v>
      </c>
      <c r="D471">
        <v>5151.8100000000004</v>
      </c>
    </row>
    <row r="472" spans="1:4" x14ac:dyDescent="0.25">
      <c r="A472" s="11">
        <v>45472</v>
      </c>
      <c r="B472">
        <v>5460.48</v>
      </c>
      <c r="C472">
        <v>12.44</v>
      </c>
      <c r="D472">
        <v>5151.8100000000004</v>
      </c>
    </row>
    <row r="473" spans="1:4" x14ac:dyDescent="0.25">
      <c r="A473" s="11">
        <v>45471</v>
      </c>
      <c r="B473">
        <v>5460.48</v>
      </c>
      <c r="C473">
        <v>12.44</v>
      </c>
      <c r="D473">
        <v>5151.8100000000004</v>
      </c>
    </row>
    <row r="474" spans="1:4" x14ac:dyDescent="0.25">
      <c r="A474" s="11">
        <v>45470</v>
      </c>
      <c r="B474">
        <v>5482.87</v>
      </c>
      <c r="C474">
        <v>12.24</v>
      </c>
      <c r="D474">
        <v>5150.63</v>
      </c>
    </row>
    <row r="475" spans="1:4" x14ac:dyDescent="0.25">
      <c r="A475" s="11">
        <v>45469</v>
      </c>
      <c r="B475">
        <v>5477.9</v>
      </c>
      <c r="C475">
        <v>12.55</v>
      </c>
      <c r="D475">
        <v>5107.59</v>
      </c>
    </row>
    <row r="476" spans="1:4" x14ac:dyDescent="0.25">
      <c r="A476" s="11">
        <v>45468</v>
      </c>
      <c r="B476">
        <v>5469.3</v>
      </c>
      <c r="C476">
        <v>12.84</v>
      </c>
      <c r="D476">
        <v>5106.9799999999996</v>
      </c>
    </row>
    <row r="477" spans="1:4" x14ac:dyDescent="0.25">
      <c r="A477" s="11">
        <v>45467</v>
      </c>
      <c r="B477">
        <v>5447.87</v>
      </c>
      <c r="C477">
        <v>13.33</v>
      </c>
      <c r="D477">
        <v>5096.0600000000004</v>
      </c>
    </row>
    <row r="478" spans="1:4" x14ac:dyDescent="0.25">
      <c r="A478" s="11">
        <v>45466</v>
      </c>
      <c r="B478">
        <v>5464.62</v>
      </c>
      <c r="C478">
        <v>13.2</v>
      </c>
      <c r="D478">
        <v>5096.9399999999996</v>
      </c>
    </row>
    <row r="479" spans="1:4" x14ac:dyDescent="0.25">
      <c r="A479" s="11">
        <v>45465</v>
      </c>
      <c r="B479">
        <v>5464.62</v>
      </c>
      <c r="C479">
        <v>13.2</v>
      </c>
      <c r="D479">
        <v>5096.9399999999996</v>
      </c>
    </row>
    <row r="480" spans="1:4" x14ac:dyDescent="0.25">
      <c r="A480" s="11">
        <v>45464</v>
      </c>
      <c r="B480">
        <v>5464.62</v>
      </c>
      <c r="C480">
        <v>13.2</v>
      </c>
      <c r="D480">
        <v>5096.9399999999996</v>
      </c>
    </row>
    <row r="481" spans="1:4" x14ac:dyDescent="0.25">
      <c r="A481" s="11">
        <v>45463</v>
      </c>
      <c r="B481">
        <v>5473.17</v>
      </c>
      <c r="C481">
        <v>13.28</v>
      </c>
      <c r="D481">
        <v>5104.8599999999997</v>
      </c>
    </row>
    <row r="482" spans="1:4" x14ac:dyDescent="0.25">
      <c r="A482" s="11">
        <v>45462</v>
      </c>
      <c r="B482">
        <v>5487.03</v>
      </c>
      <c r="C482">
        <v>12.48</v>
      </c>
      <c r="D482">
        <v>5099.09</v>
      </c>
    </row>
    <row r="483" spans="1:4" x14ac:dyDescent="0.25">
      <c r="A483" s="11">
        <v>45461</v>
      </c>
      <c r="B483">
        <v>5487.03</v>
      </c>
      <c r="C483">
        <v>12.3</v>
      </c>
      <c r="D483">
        <v>5046.3599999999997</v>
      </c>
    </row>
    <row r="484" spans="1:4" x14ac:dyDescent="0.25">
      <c r="A484" s="11">
        <v>45460</v>
      </c>
      <c r="B484">
        <v>5473.23</v>
      </c>
      <c r="C484">
        <v>12.75</v>
      </c>
      <c r="D484">
        <v>5023.49</v>
      </c>
    </row>
    <row r="485" spans="1:4" x14ac:dyDescent="0.25">
      <c r="A485" s="11">
        <v>45459</v>
      </c>
      <c r="B485">
        <v>5431.6</v>
      </c>
      <c r="C485">
        <v>12.66</v>
      </c>
      <c r="D485">
        <v>5033</v>
      </c>
    </row>
    <row r="486" spans="1:4" x14ac:dyDescent="0.25">
      <c r="A486" s="11">
        <v>45458</v>
      </c>
      <c r="B486">
        <v>5431.6</v>
      </c>
      <c r="C486">
        <v>12.66</v>
      </c>
      <c r="D486">
        <v>5033</v>
      </c>
    </row>
    <row r="487" spans="1:4" x14ac:dyDescent="0.25">
      <c r="A487" s="11">
        <v>45457</v>
      </c>
      <c r="B487">
        <v>5431.6</v>
      </c>
      <c r="C487">
        <v>12.66</v>
      </c>
      <c r="D487">
        <v>5033</v>
      </c>
    </row>
    <row r="488" spans="1:4" x14ac:dyDescent="0.25">
      <c r="A488" s="11">
        <v>45456</v>
      </c>
      <c r="B488">
        <v>5433.74</v>
      </c>
      <c r="C488">
        <v>11.94</v>
      </c>
      <c r="D488">
        <v>5035.54</v>
      </c>
    </row>
    <row r="489" spans="1:4" x14ac:dyDescent="0.25">
      <c r="A489" s="11">
        <v>45455</v>
      </c>
      <c r="B489">
        <v>5421.03</v>
      </c>
      <c r="C489">
        <v>12.04</v>
      </c>
      <c r="D489">
        <v>4995.37</v>
      </c>
    </row>
    <row r="490" spans="1:4" x14ac:dyDescent="0.25">
      <c r="A490" s="11">
        <v>45454</v>
      </c>
      <c r="B490">
        <v>5375.32</v>
      </c>
      <c r="C490">
        <v>12.85</v>
      </c>
      <c r="D490">
        <v>5021.5600000000004</v>
      </c>
    </row>
    <row r="491" spans="1:4" x14ac:dyDescent="0.25">
      <c r="A491" s="11">
        <v>45453</v>
      </c>
      <c r="B491">
        <v>5360.79</v>
      </c>
      <c r="C491">
        <v>12.74</v>
      </c>
      <c r="D491">
        <v>5047.67</v>
      </c>
    </row>
    <row r="492" spans="1:4" x14ac:dyDescent="0.25">
      <c r="A492" s="11">
        <v>45452</v>
      </c>
      <c r="B492">
        <v>5346.99</v>
      </c>
      <c r="C492">
        <v>12.22</v>
      </c>
      <c r="D492">
        <v>5066.4399999999996</v>
      </c>
    </row>
    <row r="493" spans="1:4" x14ac:dyDescent="0.25">
      <c r="A493" s="11">
        <v>45451</v>
      </c>
      <c r="B493">
        <v>5346.99</v>
      </c>
      <c r="C493">
        <v>12.22</v>
      </c>
      <c r="D493">
        <v>5066.4399999999996</v>
      </c>
    </row>
    <row r="494" spans="1:4" x14ac:dyDescent="0.25">
      <c r="A494" s="11">
        <v>45450</v>
      </c>
      <c r="B494">
        <v>5346.99</v>
      </c>
      <c r="C494">
        <v>12.22</v>
      </c>
      <c r="D494">
        <v>5066.4399999999996</v>
      </c>
    </row>
    <row r="495" spans="1:4" x14ac:dyDescent="0.25">
      <c r="A495" s="11">
        <v>45449</v>
      </c>
      <c r="B495">
        <v>5352.96</v>
      </c>
      <c r="C495">
        <v>12.58</v>
      </c>
      <c r="D495">
        <v>5054.59</v>
      </c>
    </row>
    <row r="496" spans="1:4" x14ac:dyDescent="0.25">
      <c r="A496" s="11">
        <v>45448</v>
      </c>
      <c r="B496">
        <v>5354.03</v>
      </c>
      <c r="C496">
        <v>12.63</v>
      </c>
      <c r="D496">
        <v>5059.99</v>
      </c>
    </row>
    <row r="497" spans="1:4" x14ac:dyDescent="0.25">
      <c r="A497" s="11">
        <v>45447</v>
      </c>
      <c r="B497">
        <v>5291.34</v>
      </c>
      <c r="C497">
        <v>13.16</v>
      </c>
      <c r="D497">
        <v>5055.68</v>
      </c>
    </row>
    <row r="498" spans="1:4" x14ac:dyDescent="0.25">
      <c r="A498" s="11">
        <v>45446</v>
      </c>
      <c r="B498">
        <v>5283.4</v>
      </c>
      <c r="C498">
        <v>13.11</v>
      </c>
      <c r="D498">
        <v>5053.96</v>
      </c>
    </row>
    <row r="499" spans="1:4" x14ac:dyDescent="0.25">
      <c r="A499" s="11">
        <v>45445</v>
      </c>
      <c r="B499">
        <v>5277.51</v>
      </c>
      <c r="C499">
        <v>12.92</v>
      </c>
      <c r="D499">
        <v>5038.55</v>
      </c>
    </row>
    <row r="500" spans="1:4" x14ac:dyDescent="0.25">
      <c r="A500" s="11">
        <v>45444</v>
      </c>
      <c r="B500">
        <v>5277.51</v>
      </c>
      <c r="C500">
        <v>12.92</v>
      </c>
      <c r="D500">
        <v>5038.55</v>
      </c>
    </row>
    <row r="501" spans="1:4" x14ac:dyDescent="0.25">
      <c r="A501" s="11">
        <v>45443</v>
      </c>
      <c r="B501">
        <v>5277.51</v>
      </c>
      <c r="C501">
        <v>12.92</v>
      </c>
      <c r="D501">
        <v>5038.55</v>
      </c>
    </row>
    <row r="502" spans="1:4" x14ac:dyDescent="0.25">
      <c r="A502" s="11">
        <v>45442</v>
      </c>
      <c r="B502">
        <v>5235.4799999999996</v>
      </c>
      <c r="C502">
        <v>14.47</v>
      </c>
      <c r="D502">
        <v>5043.6000000000004</v>
      </c>
    </row>
    <row r="503" spans="1:4" x14ac:dyDescent="0.25">
      <c r="A503" s="11">
        <v>45441</v>
      </c>
      <c r="B503">
        <v>5266.95</v>
      </c>
      <c r="C503">
        <v>14.28</v>
      </c>
      <c r="D503">
        <v>5072.6899999999996</v>
      </c>
    </row>
    <row r="504" spans="1:4" x14ac:dyDescent="0.25">
      <c r="A504" s="11">
        <v>45440</v>
      </c>
      <c r="B504">
        <v>5306.04</v>
      </c>
      <c r="C504">
        <v>12.92</v>
      </c>
      <c r="D504">
        <v>5086.22</v>
      </c>
    </row>
    <row r="505" spans="1:4" x14ac:dyDescent="0.25">
      <c r="A505" s="11">
        <v>45439</v>
      </c>
      <c r="B505">
        <v>5304.72</v>
      </c>
      <c r="C505">
        <v>12.36</v>
      </c>
      <c r="D505">
        <v>5083.17</v>
      </c>
    </row>
    <row r="506" spans="1:4" x14ac:dyDescent="0.25">
      <c r="A506" s="11">
        <v>45438</v>
      </c>
      <c r="B506">
        <v>5304.72</v>
      </c>
      <c r="C506">
        <v>11.93</v>
      </c>
      <c r="D506">
        <v>5093.6499999999996</v>
      </c>
    </row>
    <row r="507" spans="1:4" x14ac:dyDescent="0.25">
      <c r="A507" s="11">
        <v>45437</v>
      </c>
      <c r="B507">
        <v>5304.72</v>
      </c>
      <c r="C507">
        <v>11.93</v>
      </c>
      <c r="D507">
        <v>5093.6499999999996</v>
      </c>
    </row>
    <row r="508" spans="1:4" x14ac:dyDescent="0.25">
      <c r="A508" s="11">
        <v>45436</v>
      </c>
      <c r="B508">
        <v>5304.72</v>
      </c>
      <c r="C508">
        <v>11.93</v>
      </c>
      <c r="D508">
        <v>5093.6499999999996</v>
      </c>
    </row>
    <row r="509" spans="1:4" x14ac:dyDescent="0.25">
      <c r="A509" s="11">
        <v>45435</v>
      </c>
      <c r="B509">
        <v>5267.84</v>
      </c>
      <c r="C509">
        <v>12.77</v>
      </c>
      <c r="D509" s="71">
        <v>5065.74</v>
      </c>
    </row>
    <row r="510" spans="1:4" x14ac:dyDescent="0.25">
      <c r="A510" s="11">
        <v>45434</v>
      </c>
      <c r="B510">
        <v>5307.01</v>
      </c>
      <c r="C510">
        <v>12.29</v>
      </c>
      <c r="D510" s="71">
        <v>5109.8599999999997</v>
      </c>
    </row>
    <row r="511" spans="1:4" x14ac:dyDescent="0.25">
      <c r="A511" s="11">
        <v>45433</v>
      </c>
      <c r="B511">
        <v>5321.41</v>
      </c>
      <c r="C511">
        <v>11.86</v>
      </c>
      <c r="D511" s="71">
        <v>5112.68</v>
      </c>
    </row>
    <row r="512" spans="1:4" x14ac:dyDescent="0.25">
      <c r="A512" s="11">
        <v>45432</v>
      </c>
      <c r="B512">
        <v>5308.13</v>
      </c>
      <c r="C512">
        <v>12.15</v>
      </c>
      <c r="D512" s="71">
        <v>5108.2299999999996</v>
      </c>
    </row>
    <row r="513" spans="1:4" x14ac:dyDescent="0.25">
      <c r="A513" s="11">
        <v>45431</v>
      </c>
      <c r="B513">
        <v>5303.27</v>
      </c>
      <c r="C513">
        <v>11.99</v>
      </c>
      <c r="D513" s="71">
        <v>5015.22</v>
      </c>
    </row>
    <row r="514" spans="1:4" x14ac:dyDescent="0.25">
      <c r="A514" s="11">
        <v>45430</v>
      </c>
      <c r="B514">
        <v>5303.27</v>
      </c>
      <c r="C514">
        <v>11.99</v>
      </c>
      <c r="D514" s="71">
        <v>5015.22</v>
      </c>
    </row>
    <row r="515" spans="1:4" x14ac:dyDescent="0.25">
      <c r="A515" s="11">
        <v>45429</v>
      </c>
      <c r="B515">
        <v>5303.27</v>
      </c>
      <c r="C515">
        <v>11.99</v>
      </c>
      <c r="D515" s="71">
        <v>5015.22</v>
      </c>
    </row>
    <row r="516" spans="1:4" x14ac:dyDescent="0.25">
      <c r="A516" s="11">
        <v>45428</v>
      </c>
      <c r="B516">
        <v>5297.1</v>
      </c>
      <c r="C516">
        <v>12.42</v>
      </c>
      <c r="D516" s="71">
        <v>4978.29</v>
      </c>
    </row>
    <row r="517" spans="1:4" x14ac:dyDescent="0.25">
      <c r="A517" s="11">
        <v>45427</v>
      </c>
      <c r="B517">
        <v>5308.15</v>
      </c>
      <c r="C517">
        <v>12.45</v>
      </c>
      <c r="D517" s="71">
        <v>5000.7700000000004</v>
      </c>
    </row>
    <row r="518" spans="1:4" x14ac:dyDescent="0.25">
      <c r="A518" s="11">
        <v>45426</v>
      </c>
      <c r="B518">
        <v>5246.68</v>
      </c>
      <c r="C518">
        <v>13.42</v>
      </c>
      <c r="D518" s="71">
        <v>5001.16</v>
      </c>
    </row>
    <row r="519" spans="1:4" x14ac:dyDescent="0.25">
      <c r="A519" s="11">
        <v>45425</v>
      </c>
      <c r="B519">
        <v>5221.42</v>
      </c>
      <c r="C519">
        <v>13.6</v>
      </c>
      <c r="D519" s="71">
        <v>5029.5600000000004</v>
      </c>
    </row>
    <row r="520" spans="1:4" x14ac:dyDescent="0.25">
      <c r="A520" s="11">
        <v>45424</v>
      </c>
      <c r="B520">
        <v>5222.68</v>
      </c>
      <c r="C520">
        <v>12.55</v>
      </c>
      <c r="D520" s="71">
        <v>5065.9399999999996</v>
      </c>
    </row>
    <row r="521" spans="1:4" x14ac:dyDescent="0.25">
      <c r="A521" s="11">
        <v>45423</v>
      </c>
      <c r="B521">
        <v>5222.68</v>
      </c>
      <c r="C521">
        <v>12.55</v>
      </c>
      <c r="D521" s="71">
        <v>5065.9399999999996</v>
      </c>
    </row>
    <row r="522" spans="1:4" x14ac:dyDescent="0.25">
      <c r="A522" s="11">
        <v>45422</v>
      </c>
      <c r="B522">
        <v>5222.68</v>
      </c>
      <c r="C522">
        <v>12.55</v>
      </c>
      <c r="D522" s="71">
        <v>5065.9399999999996</v>
      </c>
    </row>
    <row r="523" spans="1:4" x14ac:dyDescent="0.25">
      <c r="A523" s="11">
        <v>45421</v>
      </c>
      <c r="B523">
        <v>5214.08</v>
      </c>
      <c r="C523">
        <v>12.69</v>
      </c>
      <c r="D523" s="71">
        <v>5062.09</v>
      </c>
    </row>
    <row r="524" spans="1:4" x14ac:dyDescent="0.25">
      <c r="A524" s="11">
        <v>45420</v>
      </c>
      <c r="B524">
        <v>5187.67</v>
      </c>
      <c r="C524">
        <v>13</v>
      </c>
      <c r="D524" s="71">
        <v>5062.09</v>
      </c>
    </row>
    <row r="525" spans="1:4" x14ac:dyDescent="0.25">
      <c r="A525" s="11">
        <v>45419</v>
      </c>
      <c r="B525">
        <v>5187.7</v>
      </c>
      <c r="C525">
        <v>13.23</v>
      </c>
      <c r="D525" s="71">
        <v>5062.09</v>
      </c>
    </row>
    <row r="526" spans="1:4" x14ac:dyDescent="0.25">
      <c r="A526" s="11">
        <v>45418</v>
      </c>
      <c r="B526">
        <v>5180.74</v>
      </c>
      <c r="C526">
        <v>13.49</v>
      </c>
      <c r="D526" s="71">
        <v>5062.09</v>
      </c>
    </row>
    <row r="527" spans="1:4" x14ac:dyDescent="0.25">
      <c r="A527" s="11">
        <v>45417</v>
      </c>
      <c r="B527">
        <v>5127.79</v>
      </c>
      <c r="C527">
        <v>13.49</v>
      </c>
      <c r="D527" s="71">
        <v>5045.9399999999996</v>
      </c>
    </row>
    <row r="528" spans="1:4" x14ac:dyDescent="0.25">
      <c r="A528" s="11">
        <v>45416</v>
      </c>
      <c r="B528">
        <v>5127.79</v>
      </c>
      <c r="C528">
        <v>13.49</v>
      </c>
      <c r="D528" s="71">
        <v>5045.9399999999996</v>
      </c>
    </row>
    <row r="529" spans="1:4" x14ac:dyDescent="0.25">
      <c r="A529" s="11">
        <v>45415</v>
      </c>
      <c r="B529">
        <v>5127.79</v>
      </c>
      <c r="C529">
        <v>13.49</v>
      </c>
      <c r="D529" s="71">
        <v>5045.9399999999996</v>
      </c>
    </row>
    <row r="530" spans="1:4" x14ac:dyDescent="0.25">
      <c r="A530" s="11">
        <v>45414</v>
      </c>
      <c r="B530">
        <v>5064.2</v>
      </c>
      <c r="C530">
        <v>14.68</v>
      </c>
      <c r="D530" s="71">
        <v>5064.7</v>
      </c>
    </row>
    <row r="531" spans="1:4" x14ac:dyDescent="0.25">
      <c r="A531" s="11">
        <v>45413</v>
      </c>
      <c r="B531">
        <v>5018.3900000000003</v>
      </c>
      <c r="C531">
        <v>15.39</v>
      </c>
      <c r="D531" s="71">
        <v>5011.59</v>
      </c>
    </row>
    <row r="532" spans="1:4" x14ac:dyDescent="0.25">
      <c r="A532" s="11">
        <v>45412</v>
      </c>
      <c r="B532">
        <v>5035.6899999999996</v>
      </c>
      <c r="C532">
        <v>15.65</v>
      </c>
      <c r="D532" s="71">
        <v>5011.59</v>
      </c>
    </row>
    <row r="533" spans="1:4" x14ac:dyDescent="0.25">
      <c r="A533" s="11">
        <v>45411</v>
      </c>
      <c r="B533">
        <v>5116.17</v>
      </c>
      <c r="C533">
        <v>14.67</v>
      </c>
      <c r="D533" s="71">
        <v>4977.3500000000004</v>
      </c>
    </row>
    <row r="534" spans="1:4" x14ac:dyDescent="0.25">
      <c r="A534" s="11">
        <v>45410</v>
      </c>
      <c r="B534">
        <v>5099.96</v>
      </c>
      <c r="C534">
        <v>15.03</v>
      </c>
      <c r="D534" s="71">
        <v>4967.21</v>
      </c>
    </row>
    <row r="535" spans="1:4" x14ac:dyDescent="0.25">
      <c r="A535" s="11">
        <v>45409</v>
      </c>
      <c r="B535">
        <v>5099.96</v>
      </c>
      <c r="C535">
        <v>15.03</v>
      </c>
      <c r="D535" s="71">
        <v>4967.21</v>
      </c>
    </row>
    <row r="536" spans="1:4" x14ac:dyDescent="0.25">
      <c r="A536" s="11">
        <v>45408</v>
      </c>
      <c r="B536">
        <v>5099.96</v>
      </c>
      <c r="C536">
        <v>15.03</v>
      </c>
      <c r="D536" s="71">
        <v>4967.21</v>
      </c>
    </row>
    <row r="537" spans="1:4" x14ac:dyDescent="0.25">
      <c r="A537" s="11">
        <v>45407</v>
      </c>
      <c r="B537">
        <v>5048.42</v>
      </c>
      <c r="C537">
        <v>15.37</v>
      </c>
      <c r="D537" s="71">
        <v>4946.01</v>
      </c>
    </row>
    <row r="538" spans="1:4" x14ac:dyDescent="0.25">
      <c r="A538" s="11">
        <v>45406</v>
      </c>
      <c r="B538">
        <v>5071.63</v>
      </c>
      <c r="C538">
        <v>15.97</v>
      </c>
      <c r="D538" s="71">
        <v>4956.96</v>
      </c>
    </row>
    <row r="539" spans="1:4" x14ac:dyDescent="0.25">
      <c r="A539" s="11">
        <v>45405</v>
      </c>
      <c r="B539">
        <v>5070.55</v>
      </c>
      <c r="C539">
        <v>15.69</v>
      </c>
      <c r="D539" s="71">
        <v>4943.46</v>
      </c>
    </row>
    <row r="540" spans="1:4" x14ac:dyDescent="0.25">
      <c r="A540" s="11">
        <v>45404</v>
      </c>
      <c r="B540">
        <v>5010.6000000000004</v>
      </c>
      <c r="C540">
        <v>16.940000000000001</v>
      </c>
      <c r="D540" s="71">
        <v>4924.45</v>
      </c>
    </row>
    <row r="541" spans="1:4" x14ac:dyDescent="0.25">
      <c r="A541" s="11">
        <v>45403</v>
      </c>
      <c r="B541">
        <v>4967.2299999999996</v>
      </c>
      <c r="C541">
        <v>18.71</v>
      </c>
      <c r="D541" s="71">
        <v>4903.8599999999997</v>
      </c>
    </row>
    <row r="542" spans="1:4" x14ac:dyDescent="0.25">
      <c r="A542" s="11">
        <v>45402</v>
      </c>
      <c r="B542">
        <v>4967.2299999999996</v>
      </c>
      <c r="C542">
        <v>18.71</v>
      </c>
      <c r="D542" s="71">
        <v>4903.8599999999997</v>
      </c>
    </row>
    <row r="543" spans="1:4" x14ac:dyDescent="0.25">
      <c r="A543" s="11">
        <v>45401</v>
      </c>
      <c r="B543">
        <v>4967.2299999999996</v>
      </c>
      <c r="C543">
        <v>18.71</v>
      </c>
      <c r="D543" s="71">
        <v>4903.8599999999997</v>
      </c>
    </row>
    <row r="544" spans="1:4" x14ac:dyDescent="0.25">
      <c r="A544" s="11">
        <v>45400</v>
      </c>
      <c r="B544">
        <v>5011.12</v>
      </c>
      <c r="C544">
        <v>18</v>
      </c>
      <c r="D544" s="71">
        <v>4914.68</v>
      </c>
    </row>
    <row r="545" spans="1:4" x14ac:dyDescent="0.25">
      <c r="A545" s="11">
        <v>45399</v>
      </c>
      <c r="B545">
        <v>5022.21</v>
      </c>
      <c r="C545">
        <v>18.21</v>
      </c>
      <c r="D545" s="71">
        <v>4936.3</v>
      </c>
    </row>
    <row r="546" spans="1:4" x14ac:dyDescent="0.25">
      <c r="A546" s="11">
        <v>45398</v>
      </c>
      <c r="B546">
        <v>5051.41</v>
      </c>
      <c r="C546">
        <v>18.399999999999999</v>
      </c>
      <c r="D546" s="71">
        <v>4923.95</v>
      </c>
    </row>
    <row r="547" spans="1:4" x14ac:dyDescent="0.25">
      <c r="A547" s="11">
        <v>45397</v>
      </c>
      <c r="B547">
        <v>5061.82</v>
      </c>
      <c r="C547">
        <v>19.23</v>
      </c>
      <c r="D547" s="71">
        <v>4971.8500000000004</v>
      </c>
    </row>
    <row r="548" spans="1:4" x14ac:dyDescent="0.25">
      <c r="A548" s="11">
        <v>45396</v>
      </c>
      <c r="B548">
        <v>5123.41</v>
      </c>
      <c r="C548">
        <v>17.309999999999999</v>
      </c>
      <c r="D548" s="71">
        <v>4987.18</v>
      </c>
    </row>
    <row r="549" spans="1:4" x14ac:dyDescent="0.25">
      <c r="A549" s="11">
        <v>45395</v>
      </c>
      <c r="B549">
        <v>5123.41</v>
      </c>
      <c r="C549">
        <v>17.309999999999999</v>
      </c>
      <c r="D549" s="71">
        <v>4987.18</v>
      </c>
    </row>
    <row r="550" spans="1:4" x14ac:dyDescent="0.25">
      <c r="A550" s="11">
        <v>45394</v>
      </c>
      <c r="B550">
        <v>5123.41</v>
      </c>
      <c r="C550">
        <v>17.309999999999999</v>
      </c>
      <c r="D550" s="71">
        <v>4987.18</v>
      </c>
    </row>
    <row r="551" spans="1:4" x14ac:dyDescent="0.25">
      <c r="A551" s="11">
        <v>45393</v>
      </c>
      <c r="B551">
        <v>5199.0600000000004</v>
      </c>
      <c r="C551">
        <v>14.91</v>
      </c>
      <c r="D551" s="71">
        <v>4959.1899999999996</v>
      </c>
    </row>
    <row r="552" spans="1:4" x14ac:dyDescent="0.25">
      <c r="A552" s="11">
        <v>45392</v>
      </c>
      <c r="B552">
        <v>5160.6400000000003</v>
      </c>
      <c r="C552">
        <v>15.8</v>
      </c>
      <c r="D552" s="71">
        <v>4954.16</v>
      </c>
    </row>
    <row r="553" spans="1:4" x14ac:dyDescent="0.25">
      <c r="A553" s="11">
        <v>45391</v>
      </c>
      <c r="B553">
        <v>5209.91</v>
      </c>
      <c r="C553">
        <v>14.98</v>
      </c>
      <c r="D553" s="71">
        <v>5000.83</v>
      </c>
    </row>
    <row r="554" spans="1:4" x14ac:dyDescent="0.25">
      <c r="A554" s="11">
        <v>45390</v>
      </c>
      <c r="B554">
        <v>5202.3900000000003</v>
      </c>
      <c r="C554">
        <v>15.19</v>
      </c>
      <c r="D554" s="71">
        <v>5046.96</v>
      </c>
    </row>
    <row r="555" spans="1:4" x14ac:dyDescent="0.25">
      <c r="A555" s="11">
        <v>45389</v>
      </c>
      <c r="B555">
        <v>5204.34</v>
      </c>
      <c r="C555">
        <v>16.03</v>
      </c>
      <c r="D555" s="71">
        <v>5065.43</v>
      </c>
    </row>
    <row r="556" spans="1:4" x14ac:dyDescent="0.25">
      <c r="A556" s="11">
        <v>45388</v>
      </c>
      <c r="B556">
        <v>5204.34</v>
      </c>
      <c r="C556">
        <v>16.03</v>
      </c>
      <c r="D556" s="71">
        <v>5065.43</v>
      </c>
    </row>
    <row r="557" spans="1:4" x14ac:dyDescent="0.25">
      <c r="A557" s="11">
        <v>45387</v>
      </c>
      <c r="B557">
        <v>5204.34</v>
      </c>
      <c r="C557">
        <v>16.03</v>
      </c>
      <c r="D557" s="71">
        <v>5065.43</v>
      </c>
    </row>
    <row r="558" spans="1:4" x14ac:dyDescent="0.25">
      <c r="A558" s="11">
        <v>45386</v>
      </c>
      <c r="B558">
        <v>5147.21</v>
      </c>
      <c r="C558">
        <v>16.350000000000001</v>
      </c>
      <c r="D558" s="71">
        <v>5093.4399999999996</v>
      </c>
    </row>
    <row r="559" spans="1:4" x14ac:dyDescent="0.25">
      <c r="A559" s="11">
        <v>45385</v>
      </c>
      <c r="B559">
        <v>5211.49</v>
      </c>
      <c r="C559">
        <v>14.33</v>
      </c>
      <c r="D559" s="71">
        <v>5097.22</v>
      </c>
    </row>
    <row r="560" spans="1:4" x14ac:dyDescent="0.25">
      <c r="A560" s="11">
        <v>45384</v>
      </c>
      <c r="B560">
        <v>5205.8100000000004</v>
      </c>
      <c r="C560">
        <v>14.61</v>
      </c>
      <c r="D560" s="71">
        <v>5116.41</v>
      </c>
    </row>
    <row r="561" spans="1:4" x14ac:dyDescent="0.25">
      <c r="A561" s="11">
        <v>45383</v>
      </c>
      <c r="B561">
        <v>5243.77</v>
      </c>
      <c r="C561">
        <v>13.65</v>
      </c>
      <c r="D561" s="71">
        <v>5094.79</v>
      </c>
    </row>
    <row r="562" spans="1:4" x14ac:dyDescent="0.25">
      <c r="A562" s="11">
        <v>45382</v>
      </c>
      <c r="B562">
        <v>5254.35</v>
      </c>
      <c r="C562">
        <v>13.01</v>
      </c>
      <c r="D562" s="71">
        <v>5077.84</v>
      </c>
    </row>
    <row r="563" spans="1:4" x14ac:dyDescent="0.25">
      <c r="A563" s="11">
        <v>45381</v>
      </c>
      <c r="B563">
        <v>5254.35</v>
      </c>
      <c r="C563">
        <v>13.01</v>
      </c>
      <c r="D563" s="71">
        <v>5077.84</v>
      </c>
    </row>
    <row r="564" spans="1:4" x14ac:dyDescent="0.25">
      <c r="A564" s="11">
        <v>45380</v>
      </c>
      <c r="B564">
        <v>5254.35</v>
      </c>
      <c r="C564">
        <v>13.01</v>
      </c>
      <c r="D564" s="71">
        <v>5077.84</v>
      </c>
    </row>
    <row r="565" spans="1:4" x14ac:dyDescent="0.25">
      <c r="A565" s="11">
        <v>45379</v>
      </c>
      <c r="B565">
        <v>5254.35</v>
      </c>
      <c r="C565">
        <v>13.01</v>
      </c>
      <c r="D565" s="71">
        <v>5051.59</v>
      </c>
    </row>
    <row r="566" spans="1:4" x14ac:dyDescent="0.25">
      <c r="A566" s="11">
        <v>45378</v>
      </c>
      <c r="B566">
        <v>5248.49</v>
      </c>
      <c r="C566">
        <v>12.78</v>
      </c>
      <c r="D566" s="71">
        <v>5035.74</v>
      </c>
    </row>
    <row r="567" spans="1:4" x14ac:dyDescent="0.25">
      <c r="A567" s="11">
        <v>45377</v>
      </c>
      <c r="B567">
        <v>5203.58</v>
      </c>
      <c r="C567">
        <v>13.24</v>
      </c>
      <c r="D567" s="71">
        <v>5004.9399999999996</v>
      </c>
    </row>
    <row r="568" spans="1:4" x14ac:dyDescent="0.25">
      <c r="A568" s="11">
        <v>45376</v>
      </c>
      <c r="B568">
        <v>5218.1899999999996</v>
      </c>
      <c r="C568">
        <v>13.19</v>
      </c>
      <c r="D568" s="71">
        <v>4981.66</v>
      </c>
    </row>
    <row r="569" spans="1:4" x14ac:dyDescent="0.25">
      <c r="A569" s="11">
        <v>45375</v>
      </c>
      <c r="B569">
        <v>5234.18</v>
      </c>
      <c r="C569">
        <v>13.06</v>
      </c>
      <c r="D569" s="71">
        <v>4981.66</v>
      </c>
    </row>
    <row r="570" spans="1:4" x14ac:dyDescent="0.25">
      <c r="A570" s="11">
        <v>45374</v>
      </c>
      <c r="B570">
        <v>5234.18</v>
      </c>
      <c r="C570">
        <v>13.06</v>
      </c>
      <c r="D570" s="71">
        <v>4981.66</v>
      </c>
    </row>
    <row r="571" spans="1:4" x14ac:dyDescent="0.25">
      <c r="A571" s="11">
        <v>45373</v>
      </c>
      <c r="B571">
        <v>5234.18</v>
      </c>
      <c r="C571">
        <v>13.06</v>
      </c>
      <c r="D571" s="71">
        <v>4981.66</v>
      </c>
    </row>
    <row r="572" spans="1:4" x14ac:dyDescent="0.25">
      <c r="A572" s="11">
        <v>45372</v>
      </c>
      <c r="B572">
        <v>5241.53</v>
      </c>
      <c r="C572">
        <v>12.92</v>
      </c>
      <c r="D572" s="71">
        <v>4981.66</v>
      </c>
    </row>
    <row r="573" spans="1:4" x14ac:dyDescent="0.25">
      <c r="A573" s="11">
        <v>45371</v>
      </c>
      <c r="B573">
        <v>5224.62</v>
      </c>
      <c r="C573">
        <v>13.04</v>
      </c>
      <c r="D573" s="71">
        <v>4981.66</v>
      </c>
    </row>
    <row r="574" spans="1:4" x14ac:dyDescent="0.25">
      <c r="A574" s="11">
        <v>45370</v>
      </c>
      <c r="B574">
        <v>5178.51</v>
      </c>
      <c r="C574">
        <v>13.82</v>
      </c>
      <c r="D574" s="71">
        <v>4956.2700000000004</v>
      </c>
    </row>
    <row r="575" spans="1:4" x14ac:dyDescent="0.25">
      <c r="A575" s="11">
        <v>45369</v>
      </c>
      <c r="B575">
        <v>5149.42</v>
      </c>
      <c r="C575">
        <v>14.33</v>
      </c>
      <c r="D575" s="71">
        <v>4932.3500000000004</v>
      </c>
    </row>
    <row r="576" spans="1:4" x14ac:dyDescent="0.25">
      <c r="A576" s="11">
        <v>45368</v>
      </c>
      <c r="B576">
        <v>5117.09</v>
      </c>
      <c r="C576">
        <v>14.41</v>
      </c>
      <c r="D576" s="71">
        <v>4995.6099999999997</v>
      </c>
    </row>
    <row r="577" spans="1:4" x14ac:dyDescent="0.25">
      <c r="A577" s="11">
        <v>45367</v>
      </c>
      <c r="B577">
        <v>5117.09</v>
      </c>
      <c r="C577">
        <v>14.41</v>
      </c>
      <c r="D577" s="71">
        <v>4995.6099999999997</v>
      </c>
    </row>
    <row r="578" spans="1:4" x14ac:dyDescent="0.25">
      <c r="A578" s="11">
        <v>45366</v>
      </c>
      <c r="B578">
        <v>5117.09</v>
      </c>
      <c r="C578">
        <v>14.41</v>
      </c>
      <c r="D578" s="71">
        <v>4995.6099999999997</v>
      </c>
    </row>
    <row r="579" spans="1:4" x14ac:dyDescent="0.25">
      <c r="A579" s="11">
        <v>45365</v>
      </c>
      <c r="B579">
        <v>5150.4799999999996</v>
      </c>
      <c r="C579">
        <v>14.4</v>
      </c>
      <c r="D579" s="71">
        <v>4976.2700000000004</v>
      </c>
    </row>
    <row r="580" spans="1:4" x14ac:dyDescent="0.25">
      <c r="A580" s="11">
        <v>45364</v>
      </c>
      <c r="B580">
        <v>5165.3100000000004</v>
      </c>
      <c r="C580">
        <v>13.75</v>
      </c>
      <c r="D580" s="71">
        <v>4957</v>
      </c>
    </row>
    <row r="581" spans="1:4" x14ac:dyDescent="0.25">
      <c r="A581" s="11">
        <v>45363</v>
      </c>
      <c r="B581">
        <v>5175.2700000000004</v>
      </c>
      <c r="C581">
        <v>13.84</v>
      </c>
      <c r="D581" s="71">
        <v>4990.28</v>
      </c>
    </row>
    <row r="582" spans="1:4" x14ac:dyDescent="0.25">
      <c r="A582" s="11">
        <v>45362</v>
      </c>
      <c r="B582">
        <v>5117.9399999999996</v>
      </c>
      <c r="C582">
        <v>15.22</v>
      </c>
      <c r="D582" s="71">
        <v>4991.96</v>
      </c>
    </row>
    <row r="583" spans="1:4" x14ac:dyDescent="0.25">
      <c r="A583" s="11">
        <v>45361</v>
      </c>
      <c r="B583">
        <v>5123.6899999999996</v>
      </c>
      <c r="C583">
        <v>14.74</v>
      </c>
      <c r="D583" s="71">
        <v>4972.8999999999996</v>
      </c>
    </row>
    <row r="584" spans="1:4" x14ac:dyDescent="0.25">
      <c r="A584" s="11">
        <v>45360</v>
      </c>
      <c r="B584">
        <v>5123.6899999999996</v>
      </c>
      <c r="C584">
        <v>14.74</v>
      </c>
      <c r="D584" s="71">
        <v>4972.8999999999996</v>
      </c>
    </row>
    <row r="585" spans="1:4" x14ac:dyDescent="0.25">
      <c r="A585" s="11">
        <v>45359</v>
      </c>
      <c r="B585">
        <v>5123.6899999999996</v>
      </c>
      <c r="C585">
        <v>14.74</v>
      </c>
      <c r="D585" s="71">
        <v>4972.8999999999996</v>
      </c>
    </row>
    <row r="586" spans="1:4" x14ac:dyDescent="0.25">
      <c r="A586" s="11">
        <v>45358</v>
      </c>
      <c r="B586">
        <v>5157.3599999999997</v>
      </c>
      <c r="C586">
        <v>14.44</v>
      </c>
      <c r="D586" s="71">
        <v>4972.8999999999996</v>
      </c>
    </row>
    <row r="587" spans="1:4" x14ac:dyDescent="0.25">
      <c r="A587" s="11">
        <v>45357</v>
      </c>
      <c r="B587">
        <v>5104.76</v>
      </c>
      <c r="C587">
        <v>14.5</v>
      </c>
      <c r="D587" s="71">
        <v>4942.67</v>
      </c>
    </row>
    <row r="588" spans="1:4" x14ac:dyDescent="0.25">
      <c r="A588" s="11">
        <v>45356</v>
      </c>
      <c r="B588">
        <v>5078.6499999999996</v>
      </c>
      <c r="C588">
        <v>14.46</v>
      </c>
      <c r="D588" s="71">
        <v>4913.09</v>
      </c>
    </row>
    <row r="589" spans="1:4" x14ac:dyDescent="0.25">
      <c r="A589" s="11">
        <v>45355</v>
      </c>
      <c r="B589">
        <v>5130.95</v>
      </c>
      <c r="C589">
        <v>13.49</v>
      </c>
      <c r="D589" s="71">
        <v>4840.6099999999997</v>
      </c>
    </row>
    <row r="590" spans="1:4" x14ac:dyDescent="0.25">
      <c r="A590" s="11">
        <v>45354</v>
      </c>
      <c r="B590">
        <v>5137.08</v>
      </c>
      <c r="C590">
        <v>13.11</v>
      </c>
      <c r="D590" s="71">
        <v>4833.32</v>
      </c>
    </row>
    <row r="591" spans="1:4" x14ac:dyDescent="0.25">
      <c r="A591" s="11">
        <v>45353</v>
      </c>
      <c r="B591">
        <v>5137.08</v>
      </c>
      <c r="C591">
        <v>13.11</v>
      </c>
      <c r="D591" s="71">
        <v>4833.32</v>
      </c>
    </row>
    <row r="592" spans="1:4" x14ac:dyDescent="0.25">
      <c r="A592" s="11">
        <v>45352</v>
      </c>
      <c r="B592">
        <v>5137.08</v>
      </c>
      <c r="C592">
        <v>13.11</v>
      </c>
      <c r="D592" s="71">
        <v>4833.32</v>
      </c>
    </row>
    <row r="593" spans="1:4" x14ac:dyDescent="0.25">
      <c r="A593" s="11">
        <v>45351</v>
      </c>
      <c r="B593">
        <v>5096.2700000000004</v>
      </c>
      <c r="C593">
        <v>13.4</v>
      </c>
      <c r="D593" s="71">
        <v>4803.18</v>
      </c>
    </row>
    <row r="594" spans="1:4" x14ac:dyDescent="0.25">
      <c r="A594" s="11">
        <v>45350</v>
      </c>
      <c r="B594">
        <v>5069.76</v>
      </c>
      <c r="C594">
        <v>13.84</v>
      </c>
      <c r="D594" s="71">
        <v>4804.7299999999996</v>
      </c>
    </row>
    <row r="595" spans="1:4" x14ac:dyDescent="0.25">
      <c r="A595" s="11">
        <v>45349</v>
      </c>
      <c r="B595">
        <v>5078.18</v>
      </c>
      <c r="C595">
        <v>13.43</v>
      </c>
      <c r="D595" s="71">
        <v>4769.6400000000003</v>
      </c>
    </row>
    <row r="596" spans="1:4" x14ac:dyDescent="0.25">
      <c r="A596" s="11">
        <v>45348</v>
      </c>
      <c r="B596">
        <v>5069.53</v>
      </c>
      <c r="C596">
        <v>13.74</v>
      </c>
      <c r="D596" s="71">
        <v>4748.1400000000003</v>
      </c>
    </row>
    <row r="597" spans="1:4" x14ac:dyDescent="0.25">
      <c r="A597" s="11">
        <v>45347</v>
      </c>
      <c r="B597">
        <v>5088.8</v>
      </c>
      <c r="C597">
        <v>13.75</v>
      </c>
      <c r="D597" s="71">
        <v>4716.1899999999996</v>
      </c>
    </row>
    <row r="598" spans="1:4" x14ac:dyDescent="0.25">
      <c r="A598" s="11">
        <v>45346</v>
      </c>
      <c r="B598">
        <v>5088.8</v>
      </c>
      <c r="C598">
        <v>13.75</v>
      </c>
      <c r="D598" s="71">
        <v>4716.1899999999996</v>
      </c>
    </row>
    <row r="599" spans="1:4" x14ac:dyDescent="0.25">
      <c r="A599" s="11">
        <v>45345</v>
      </c>
      <c r="B599">
        <v>5088.8</v>
      </c>
      <c r="C599">
        <v>13.75</v>
      </c>
      <c r="D599">
        <v>4716.1899999999996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2">
    <outlinePr summaryBelow="0"/>
  </sheetPr>
  <dimension ref="A1:R504"/>
  <sheetViews>
    <sheetView topLeftCell="A343" zoomScaleNormal="100" workbookViewId="0">
      <selection activeCell="A343" sqref="A1:XFD1048576"/>
    </sheetView>
  </sheetViews>
  <sheetFormatPr defaultRowHeight="15" x14ac:dyDescent="0.25"/>
  <cols>
    <col min="1" max="1" width="15.140625" bestFit="1" customWidth="1"/>
    <col min="2" max="2" width="30.28515625" bestFit="1" customWidth="1"/>
    <col min="3" max="3" width="18.85546875" bestFit="1" customWidth="1"/>
    <col min="4" max="5" width="17.28515625" bestFit="1" customWidth="1"/>
    <col min="6" max="6" width="18.7109375" bestFit="1" customWidth="1"/>
    <col min="7" max="8" width="19.7109375" bestFit="1" customWidth="1"/>
    <col min="9" max="9" width="18.42578125" bestFit="1" customWidth="1"/>
    <col min="10" max="10" width="19.7109375" bestFit="1" customWidth="1"/>
    <col min="11" max="11" width="15.5703125" bestFit="1" customWidth="1"/>
    <col min="12" max="12" width="15.140625" bestFit="1" customWidth="1"/>
    <col min="13" max="13" width="21.140625" bestFit="1" customWidth="1"/>
    <col min="14" max="14" width="19.5703125" bestFit="1" customWidth="1"/>
    <col min="15" max="15" width="22.42578125" bestFit="1" customWidth="1"/>
    <col min="16" max="17" width="38" bestFit="1" customWidth="1"/>
    <col min="18" max="18" width="9.7109375" bestFit="1" customWidth="1"/>
  </cols>
  <sheetData>
    <row r="1" spans="1:18" ht="46.5" customHeight="1" collapsed="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1164</v>
      </c>
    </row>
    <row r="2" spans="1:18" collapsed="1" x14ac:dyDescent="0.25">
      <c r="A2" s="102" t="s">
        <v>487</v>
      </c>
      <c r="B2" s="102" t="s">
        <v>488</v>
      </c>
      <c r="C2" s="103">
        <v>190172501069.35001</v>
      </c>
      <c r="D2" s="98">
        <v>-1.9364650219668801E-2</v>
      </c>
      <c r="E2" s="99">
        <v>9.0020510431770798E-2</v>
      </c>
      <c r="F2" s="98">
        <v>-6.0914198425849303E-2</v>
      </c>
      <c r="G2" s="98">
        <v>0.248880969596805</v>
      </c>
      <c r="H2" s="98">
        <v>0.51856271129672105</v>
      </c>
      <c r="I2" s="98">
        <v>0.19403660664318401</v>
      </c>
      <c r="J2" s="98">
        <v>0.93304909732862595</v>
      </c>
      <c r="K2" s="104">
        <v>1693.35</v>
      </c>
      <c r="L2" s="104">
        <v>553.74</v>
      </c>
      <c r="M2" s="105">
        <v>537214</v>
      </c>
      <c r="N2" s="105">
        <v>417688</v>
      </c>
      <c r="O2" s="102" t="s">
        <v>66</v>
      </c>
      <c r="P2" s="102" t="s">
        <v>67</v>
      </c>
      <c r="Q2" s="102" t="s">
        <v>1021</v>
      </c>
      <c r="R2" s="104">
        <v>1450.85</v>
      </c>
    </row>
    <row r="3" spans="1:18" collapsed="1" x14ac:dyDescent="0.25">
      <c r="A3" s="102" t="s">
        <v>841</v>
      </c>
      <c r="B3" s="102" t="s">
        <v>842</v>
      </c>
      <c r="C3" s="103">
        <v>47379880000</v>
      </c>
      <c r="D3" s="99">
        <v>-3.91246399243304E-2</v>
      </c>
      <c r="E3" s="98">
        <v>-6.12030580525917E-2</v>
      </c>
      <c r="F3" s="98">
        <v>-0.14783039731564102</v>
      </c>
      <c r="G3" s="98">
        <v>-0.24793889019752999</v>
      </c>
      <c r="H3" s="98">
        <v>-0.212370044052863</v>
      </c>
      <c r="I3" s="98">
        <v>-0.244991723252593</v>
      </c>
      <c r="J3" s="99">
        <v>-0.24821716899892302</v>
      </c>
      <c r="K3" s="104">
        <v>329.01</v>
      </c>
      <c r="L3" s="104">
        <v>216.13</v>
      </c>
      <c r="M3" s="105">
        <v>979344</v>
      </c>
      <c r="N3" s="105">
        <v>721845</v>
      </c>
      <c r="O3" s="102" t="s">
        <v>66</v>
      </c>
      <c r="P3" s="102" t="s">
        <v>164</v>
      </c>
      <c r="Q3" s="102" t="s">
        <v>165</v>
      </c>
      <c r="R3" s="104">
        <v>223.49</v>
      </c>
    </row>
    <row r="4" spans="1:18" collapsed="1" x14ac:dyDescent="0.25">
      <c r="A4" s="102" t="s">
        <v>888</v>
      </c>
      <c r="B4" s="102" t="s">
        <v>889</v>
      </c>
      <c r="C4" s="103">
        <v>106252000000</v>
      </c>
      <c r="D4" s="98">
        <v>-1.05342362678706E-2</v>
      </c>
      <c r="E4" s="99">
        <v>0.16588350031031102</v>
      </c>
      <c r="F4" s="98">
        <v>0.40656754733126599</v>
      </c>
      <c r="G4" s="98">
        <v>0.59664885866925699</v>
      </c>
      <c r="H4" s="99">
        <v>0.99969586374695796</v>
      </c>
      <c r="I4" s="99">
        <v>0.50182731841023298</v>
      </c>
      <c r="J4" s="99">
        <v>1.52835993078254</v>
      </c>
      <c r="K4" s="104">
        <v>136.75</v>
      </c>
      <c r="L4" s="104">
        <v>37.5</v>
      </c>
      <c r="M4" s="105">
        <v>2329201</v>
      </c>
      <c r="N4" s="105">
        <v>1825137</v>
      </c>
      <c r="O4" s="102" t="s">
        <v>66</v>
      </c>
      <c r="P4" s="102" t="s">
        <v>125</v>
      </c>
      <c r="Q4" s="102" t="s">
        <v>793</v>
      </c>
      <c r="R4" s="104">
        <v>131.5</v>
      </c>
    </row>
    <row r="5" spans="1:18" collapsed="1" x14ac:dyDescent="0.25">
      <c r="A5" s="102" t="s">
        <v>1067</v>
      </c>
      <c r="B5" s="102" t="s">
        <v>1068</v>
      </c>
      <c r="C5" s="103">
        <v>27423754927.040001</v>
      </c>
      <c r="D5" s="99">
        <v>-1.9378718291609998E-5</v>
      </c>
      <c r="E5" s="99">
        <v>5.8719737382027203E-2</v>
      </c>
      <c r="F5" s="98">
        <v>6.5914771436243802E-2</v>
      </c>
      <c r="G5" s="99">
        <v>0.179070033131498</v>
      </c>
      <c r="H5" s="99">
        <v>0.17901615372312499</v>
      </c>
      <c r="I5" s="99">
        <v>0.161919344306591</v>
      </c>
      <c r="J5" s="99">
        <v>0.31903581196799702</v>
      </c>
      <c r="K5" s="104">
        <v>533.4</v>
      </c>
      <c r="L5" s="104">
        <v>299.42500000000001</v>
      </c>
      <c r="M5" s="105">
        <v>163179</v>
      </c>
      <c r="N5" s="105">
        <v>132433</v>
      </c>
      <c r="O5" s="102" t="s">
        <v>21</v>
      </c>
      <c r="P5" s="102" t="s">
        <v>247</v>
      </c>
      <c r="Q5" s="102" t="s">
        <v>248</v>
      </c>
      <c r="R5" s="104">
        <v>516.02</v>
      </c>
    </row>
    <row r="6" spans="1:18" collapsed="1" x14ac:dyDescent="0.25">
      <c r="A6" s="102" t="s">
        <v>364</v>
      </c>
      <c r="B6" s="102" t="s">
        <v>365</v>
      </c>
      <c r="C6" s="103">
        <v>14809179911.459999</v>
      </c>
      <c r="D6" s="98">
        <v>-7.3053383804436406E-2</v>
      </c>
      <c r="E6" s="98">
        <v>-3.3885181224881003E-2</v>
      </c>
      <c r="F6" s="99">
        <v>-4.3687725829409899E-2</v>
      </c>
      <c r="G6" s="98">
        <v>9.6914639762213609E-2</v>
      </c>
      <c r="H6" s="98">
        <v>-0.177331240188383</v>
      </c>
      <c r="I6" s="98">
        <v>2.6482801849094999E-2</v>
      </c>
      <c r="J6" s="98">
        <v>-0.15640695428203499</v>
      </c>
      <c r="K6" s="104">
        <v>345.47</v>
      </c>
      <c r="L6" s="104">
        <v>223.77</v>
      </c>
      <c r="M6" s="105">
        <v>267765</v>
      </c>
      <c r="N6" s="105">
        <v>412250</v>
      </c>
      <c r="O6" s="102" t="s">
        <v>66</v>
      </c>
      <c r="P6" s="102" t="s">
        <v>366</v>
      </c>
      <c r="Q6" s="102" t="s">
        <v>366</v>
      </c>
      <c r="R6" s="104">
        <v>262.02</v>
      </c>
    </row>
    <row r="7" spans="1:18" collapsed="1" x14ac:dyDescent="0.25">
      <c r="A7" s="102" t="s">
        <v>508</v>
      </c>
      <c r="B7" s="102" t="s">
        <v>509</v>
      </c>
      <c r="C7" s="103">
        <v>50629941058.290001</v>
      </c>
      <c r="D7" s="98">
        <v>-1.55575240837117E-2</v>
      </c>
      <c r="E7" s="98">
        <v>9.5652097703412112E-2</v>
      </c>
      <c r="F7" s="98">
        <v>8.597607245851499E-2</v>
      </c>
      <c r="G7" s="98">
        <v>0.172104821263632</v>
      </c>
      <c r="H7" s="99">
        <v>0.160323665111444</v>
      </c>
      <c r="I7" s="99">
        <v>0.16588403512511798</v>
      </c>
      <c r="J7" s="99">
        <v>1.8291551770270901E-3</v>
      </c>
      <c r="K7" s="104">
        <v>184.94311569999999</v>
      </c>
      <c r="L7" s="104">
        <v>127.7014375</v>
      </c>
      <c r="M7" s="105">
        <v>880764</v>
      </c>
      <c r="N7" s="105">
        <v>636280</v>
      </c>
      <c r="O7" s="102" t="s">
        <v>109</v>
      </c>
      <c r="P7" s="102" t="s">
        <v>135</v>
      </c>
      <c r="Q7" s="102" t="s">
        <v>136</v>
      </c>
      <c r="R7" s="104">
        <v>177.81</v>
      </c>
    </row>
    <row r="8" spans="1:18" collapsed="1" x14ac:dyDescent="0.25">
      <c r="A8" s="102" t="s">
        <v>734</v>
      </c>
      <c r="B8" s="102" t="s">
        <v>735</v>
      </c>
      <c r="C8" s="103">
        <v>42198477131.040001</v>
      </c>
      <c r="D8" s="98">
        <v>4.6345811051693398E-3</v>
      </c>
      <c r="E8" s="98">
        <v>5.9531269582654395E-2</v>
      </c>
      <c r="F8" s="98">
        <v>6.4601435587457609E-2</v>
      </c>
      <c r="G8" s="99">
        <v>2.60953999271758E-2</v>
      </c>
      <c r="H8" s="99">
        <v>-2.6036866359446898E-2</v>
      </c>
      <c r="I8" s="99">
        <v>5.2801992528020099E-2</v>
      </c>
      <c r="J8" s="99">
        <v>8.8305489260145399E-3</v>
      </c>
      <c r="K8" s="104">
        <v>91.24</v>
      </c>
      <c r="L8" s="104">
        <v>74.790000000000006</v>
      </c>
      <c r="M8" s="105">
        <v>842194</v>
      </c>
      <c r="N8" s="105">
        <v>870351</v>
      </c>
      <c r="O8" s="102" t="s">
        <v>29</v>
      </c>
      <c r="P8" s="102" t="s">
        <v>30</v>
      </c>
      <c r="Q8" s="102" t="s">
        <v>30</v>
      </c>
      <c r="R8" s="104">
        <v>84.54</v>
      </c>
    </row>
    <row r="9" spans="1:18" collapsed="1" x14ac:dyDescent="0.25">
      <c r="A9" s="102" t="s">
        <v>300</v>
      </c>
      <c r="B9" s="102" t="s">
        <v>301</v>
      </c>
      <c r="C9" s="103">
        <v>19902153446.049999</v>
      </c>
      <c r="D9" s="99">
        <v>1.7427633542226099E-2</v>
      </c>
      <c r="E9" s="99">
        <v>-0.119200165340498</v>
      </c>
      <c r="F9" s="99">
        <v>-0.22287563822027701</v>
      </c>
      <c r="G9" s="99">
        <v>-0.24440406010371898</v>
      </c>
      <c r="H9" s="99">
        <v>-0.34239864213246901</v>
      </c>
      <c r="I9" s="99">
        <v>-0.236142850741587</v>
      </c>
      <c r="J9" s="99">
        <v>-0.29668289462827002</v>
      </c>
      <c r="K9" s="104">
        <v>271.39999999999998</v>
      </c>
      <c r="L9" s="104">
        <v>163.79</v>
      </c>
      <c r="M9" s="105">
        <v>490229</v>
      </c>
      <c r="N9" s="105">
        <v>274729</v>
      </c>
      <c r="O9" s="102" t="s">
        <v>21</v>
      </c>
      <c r="P9" s="102" t="s">
        <v>506</v>
      </c>
      <c r="Q9" s="102" t="s">
        <v>98</v>
      </c>
      <c r="R9" s="104">
        <v>170.47</v>
      </c>
    </row>
    <row r="10" spans="1:18" collapsed="1" x14ac:dyDescent="0.25">
      <c r="A10" s="102" t="s">
        <v>965</v>
      </c>
      <c r="B10" s="102" t="s">
        <v>158</v>
      </c>
      <c r="C10" s="103">
        <v>1643730436061.8401</v>
      </c>
      <c r="D10" s="99">
        <v>-2.82343088725719E-2</v>
      </c>
      <c r="E10" s="99">
        <v>-3.0438220856149698E-2</v>
      </c>
      <c r="F10" s="99">
        <v>4.6730025773195995E-2</v>
      </c>
      <c r="G10" s="99">
        <v>6.545442620800461E-2</v>
      </c>
      <c r="H10" s="99">
        <v>-0.16917903673302401</v>
      </c>
      <c r="I10" s="99">
        <v>-1.55736338984079E-2</v>
      </c>
      <c r="J10" s="99">
        <v>-0.10417987813284099</v>
      </c>
      <c r="K10" s="104">
        <v>796.21</v>
      </c>
      <c r="L10" s="104">
        <v>479.89</v>
      </c>
      <c r="M10" s="105">
        <v>4475097</v>
      </c>
      <c r="N10" s="105">
        <v>4848249</v>
      </c>
      <c r="O10" s="102" t="s">
        <v>44</v>
      </c>
      <c r="P10" s="102" t="s">
        <v>159</v>
      </c>
      <c r="Q10" s="102" t="s">
        <v>159</v>
      </c>
      <c r="R10" s="104">
        <v>649.80999999999995</v>
      </c>
    </row>
    <row r="11" spans="1:18" collapsed="1" x14ac:dyDescent="0.25">
      <c r="A11" s="102" t="s">
        <v>1051</v>
      </c>
      <c r="B11" s="102" t="s">
        <v>628</v>
      </c>
      <c r="C11" s="103">
        <v>34092812000</v>
      </c>
      <c r="D11" s="99">
        <v>-4.1881366087477598E-2</v>
      </c>
      <c r="E11" s="99">
        <v>-8.8831908831908793E-2</v>
      </c>
      <c r="F11" s="99">
        <v>-0.22795413397706699</v>
      </c>
      <c r="G11" s="98">
        <v>-0.28571747627023997</v>
      </c>
      <c r="H11" s="98">
        <v>-0.39077263029564202</v>
      </c>
      <c r="I11" s="98">
        <v>-0.281513265787523</v>
      </c>
      <c r="J11" s="98">
        <v>-0.43570470745994799</v>
      </c>
      <c r="K11" s="104">
        <v>595</v>
      </c>
      <c r="L11" s="104">
        <v>317.67</v>
      </c>
      <c r="M11" s="105">
        <v>959166</v>
      </c>
      <c r="N11" s="105">
        <v>526176</v>
      </c>
      <c r="O11" s="102" t="s">
        <v>66</v>
      </c>
      <c r="P11" s="102" t="s">
        <v>164</v>
      </c>
      <c r="Q11" s="102" t="s">
        <v>165</v>
      </c>
      <c r="R11" s="104">
        <v>319.82</v>
      </c>
    </row>
    <row r="12" spans="1:18" collapsed="1" x14ac:dyDescent="0.25">
      <c r="A12" s="102" t="s">
        <v>332</v>
      </c>
      <c r="B12" s="102" t="s">
        <v>333</v>
      </c>
      <c r="C12" s="103">
        <v>15599272108.799999</v>
      </c>
      <c r="D12" s="99">
        <v>-1.9039917665220899E-2</v>
      </c>
      <c r="E12" s="98">
        <v>2.0807833537331601E-2</v>
      </c>
      <c r="F12" s="98">
        <v>-1.4766686355581799E-2</v>
      </c>
      <c r="G12" s="98">
        <v>2.21371122175411E-2</v>
      </c>
      <c r="H12" s="98">
        <v>-4.7061343997714805E-2</v>
      </c>
      <c r="I12" s="98">
        <v>-3.9378014541789699E-2</v>
      </c>
      <c r="J12" s="99">
        <v>-0.14362726222564501</v>
      </c>
      <c r="K12" s="104">
        <v>173.21</v>
      </c>
      <c r="L12" s="104">
        <v>125.75</v>
      </c>
      <c r="M12" s="105">
        <v>400939</v>
      </c>
      <c r="N12" s="105">
        <v>334649</v>
      </c>
      <c r="O12" s="102" t="s">
        <v>51</v>
      </c>
      <c r="P12" s="102" t="s">
        <v>194</v>
      </c>
      <c r="Q12" s="102" t="s">
        <v>1024</v>
      </c>
      <c r="R12" s="104">
        <v>133.44</v>
      </c>
    </row>
    <row r="13" spans="1:18" collapsed="1" x14ac:dyDescent="0.25">
      <c r="A13" s="102" t="s">
        <v>57</v>
      </c>
      <c r="B13" s="102" t="s">
        <v>58</v>
      </c>
      <c r="C13" s="103">
        <v>388468491676.70001</v>
      </c>
      <c r="D13" s="99">
        <v>-1.1774342172621299E-3</v>
      </c>
      <c r="E13" s="99">
        <v>2.0529853283468999E-2</v>
      </c>
      <c r="F13" s="98">
        <v>2.9169743643844299E-2</v>
      </c>
      <c r="G13" s="99">
        <v>6.0178770342597998E-2</v>
      </c>
      <c r="H13" s="98">
        <v>-2.5229816147082199E-2</v>
      </c>
      <c r="I13" s="98">
        <v>0.134030804998547</v>
      </c>
      <c r="J13" s="99">
        <v>-4.1558186373237598E-2</v>
      </c>
      <c r="K13" s="104">
        <v>426.46</v>
      </c>
      <c r="L13" s="104">
        <v>326.31</v>
      </c>
      <c r="M13" s="105">
        <v>1125956</v>
      </c>
      <c r="N13" s="105">
        <v>1253994</v>
      </c>
      <c r="O13" s="102" t="s">
        <v>17</v>
      </c>
      <c r="P13" s="102" t="s">
        <v>59</v>
      </c>
      <c r="Q13" s="102" t="s">
        <v>60</v>
      </c>
      <c r="R13" s="104">
        <v>390.22</v>
      </c>
    </row>
    <row r="14" spans="1:18" collapsed="1" x14ac:dyDescent="0.25">
      <c r="A14" s="102" t="s">
        <v>716</v>
      </c>
      <c r="B14" s="102" t="s">
        <v>717</v>
      </c>
      <c r="C14" s="103">
        <v>129329593303.03999</v>
      </c>
      <c r="D14" s="99">
        <v>-1.97863078749505E-3</v>
      </c>
      <c r="E14" s="99">
        <v>-2.0106847984458498E-2</v>
      </c>
      <c r="F14" s="98">
        <v>1.8989898989898901E-2</v>
      </c>
      <c r="G14" s="98">
        <v>4.9303099646349005E-2</v>
      </c>
      <c r="H14" s="98">
        <v>9.6760165253315905E-2</v>
      </c>
      <c r="I14" s="98">
        <v>5.0176972725379798E-2</v>
      </c>
      <c r="J14" s="99">
        <v>0.10432402846196</v>
      </c>
      <c r="K14" s="104">
        <v>106.33</v>
      </c>
      <c r="L14" s="104">
        <v>79.55</v>
      </c>
      <c r="M14" s="105">
        <v>2271472</v>
      </c>
      <c r="N14" s="105">
        <v>2017712</v>
      </c>
      <c r="O14" s="102" t="s">
        <v>109</v>
      </c>
      <c r="P14" s="102" t="s">
        <v>135</v>
      </c>
      <c r="Q14" s="102" t="s">
        <v>136</v>
      </c>
      <c r="R14" s="104">
        <v>100.88</v>
      </c>
    </row>
    <row r="15" spans="1:18" collapsed="1" x14ac:dyDescent="0.25">
      <c r="A15" s="102" t="s">
        <v>1127</v>
      </c>
      <c r="B15" s="102" t="s">
        <v>1128</v>
      </c>
      <c r="C15" s="103">
        <v>1565026807566.8799</v>
      </c>
      <c r="D15" s="99">
        <v>-2.61517267144558E-2</v>
      </c>
      <c r="E15" s="99">
        <v>4.99987412200096E-2</v>
      </c>
      <c r="F15" s="99">
        <v>-4.9022960986843597E-2</v>
      </c>
      <c r="G15" s="99">
        <v>3.7513370979377597E-2</v>
      </c>
      <c r="H15" s="99">
        <v>0.24283330353417998</v>
      </c>
      <c r="I15" s="99">
        <v>-7.2600729342702203E-2</v>
      </c>
      <c r="J15" s="99">
        <v>0.239398531990134</v>
      </c>
      <c r="K15" s="104">
        <v>498.82</v>
      </c>
      <c r="L15" s="104">
        <v>214.25</v>
      </c>
      <c r="M15" s="105">
        <v>15693806</v>
      </c>
      <c r="N15" s="105">
        <v>15998471</v>
      </c>
      <c r="O15" s="102" t="s">
        <v>17</v>
      </c>
      <c r="P15" s="102" t="s">
        <v>390</v>
      </c>
      <c r="Q15" s="102" t="s">
        <v>391</v>
      </c>
      <c r="R15" s="104">
        <v>417.07</v>
      </c>
    </row>
    <row r="16" spans="1:18" collapsed="1" x14ac:dyDescent="0.25">
      <c r="A16" s="102" t="s">
        <v>214</v>
      </c>
      <c r="B16" s="102" t="s">
        <v>215</v>
      </c>
      <c r="C16" s="103">
        <v>79294973084.339996</v>
      </c>
      <c r="D16" s="99">
        <v>6.3445583211323396E-3</v>
      </c>
      <c r="E16" s="99">
        <v>2.5700547172939698E-2</v>
      </c>
      <c r="F16" s="99">
        <v>7.95811518324607E-2</v>
      </c>
      <c r="G16" s="99">
        <v>8.583464981569261E-2</v>
      </c>
      <c r="H16" s="98">
        <v>6.5082980800519295E-3</v>
      </c>
      <c r="I16" s="98">
        <v>0.149173323425599</v>
      </c>
      <c r="J16" s="98">
        <v>2.07920792079208E-2</v>
      </c>
      <c r="K16" s="104">
        <v>71.150000000000006</v>
      </c>
      <c r="L16" s="104">
        <v>51.25</v>
      </c>
      <c r="M16" s="105">
        <v>4710959</v>
      </c>
      <c r="N16" s="105">
        <v>3892847</v>
      </c>
      <c r="O16" s="102" t="s">
        <v>86</v>
      </c>
      <c r="P16" s="102" t="s">
        <v>216</v>
      </c>
      <c r="Q16" s="102" t="s">
        <v>217</v>
      </c>
      <c r="R16" s="104">
        <v>61.86</v>
      </c>
    </row>
    <row r="17" spans="1:18" collapsed="1" x14ac:dyDescent="0.25">
      <c r="A17" s="102" t="s">
        <v>201</v>
      </c>
      <c r="B17" s="102" t="s">
        <v>202</v>
      </c>
      <c r="C17" s="103">
        <v>25760216681.43</v>
      </c>
      <c r="D17" s="98">
        <v>1.0094212651413199E-2</v>
      </c>
      <c r="E17" s="98">
        <v>-3.72594752186588E-2</v>
      </c>
      <c r="F17" s="99">
        <v>1.0650670257697401E-2</v>
      </c>
      <c r="G17" s="98">
        <v>-5.4213601590263902E-3</v>
      </c>
      <c r="H17" s="99">
        <v>7.1099578332792804E-2</v>
      </c>
      <c r="I17" s="99">
        <v>1.0960078373744899E-2</v>
      </c>
      <c r="J17" s="98">
        <v>0.23520610458592098</v>
      </c>
      <c r="K17" s="104">
        <v>174.27</v>
      </c>
      <c r="L17" s="104">
        <v>123.15</v>
      </c>
      <c r="M17" s="105">
        <v>346675</v>
      </c>
      <c r="N17" s="105">
        <v>267156</v>
      </c>
      <c r="O17" s="102" t="s">
        <v>24</v>
      </c>
      <c r="P17" s="102" t="s">
        <v>25</v>
      </c>
      <c r="Q17" s="102" t="s">
        <v>108</v>
      </c>
      <c r="R17" s="104">
        <v>165.11</v>
      </c>
    </row>
    <row r="18" spans="1:18" collapsed="1" x14ac:dyDescent="0.25">
      <c r="A18" s="102" t="s">
        <v>583</v>
      </c>
      <c r="B18" s="102" t="s">
        <v>584</v>
      </c>
      <c r="C18" s="103">
        <v>26383300676.400002</v>
      </c>
      <c r="D18" s="98">
        <v>1.4240956992308501E-3</v>
      </c>
      <c r="E18" s="99">
        <v>3.82400708696293E-2</v>
      </c>
      <c r="F18" s="99">
        <v>9.0400344382264297E-3</v>
      </c>
      <c r="G18" s="99">
        <v>-4.5732121047631996E-2</v>
      </c>
      <c r="H18" s="98">
        <v>7.3423904747366597E-2</v>
      </c>
      <c r="I18" s="98">
        <v>4.4408139016783005E-2</v>
      </c>
      <c r="J18" s="98">
        <v>0.17749497655726698</v>
      </c>
      <c r="K18" s="104">
        <v>75.25</v>
      </c>
      <c r="L18" s="104">
        <v>52.31</v>
      </c>
      <c r="M18" s="105">
        <v>936434</v>
      </c>
      <c r="N18" s="105">
        <v>898368</v>
      </c>
      <c r="O18" s="102" t="s">
        <v>29</v>
      </c>
      <c r="P18" s="102" t="s">
        <v>161</v>
      </c>
      <c r="Q18" s="102" t="s">
        <v>161</v>
      </c>
      <c r="R18" s="104">
        <v>70.319999999999993</v>
      </c>
    </row>
    <row r="19" spans="1:18" collapsed="1" x14ac:dyDescent="0.25">
      <c r="A19" s="102" t="s">
        <v>577</v>
      </c>
      <c r="B19" s="102" t="s">
        <v>578</v>
      </c>
      <c r="C19" s="103">
        <v>296332092225</v>
      </c>
      <c r="D19" s="98">
        <v>-0.123217208323591</v>
      </c>
      <c r="E19" s="98">
        <v>-8.9363768819815392E-2</v>
      </c>
      <c r="F19" s="99">
        <v>-3.3222591362126502E-3</v>
      </c>
      <c r="G19" s="98">
        <v>-3.07573016283277E-2</v>
      </c>
      <c r="H19" s="99">
        <v>8.22510822510822E-2</v>
      </c>
      <c r="I19" s="99">
        <v>-2.6353368817344E-2</v>
      </c>
      <c r="J19" s="99">
        <v>0.19942427634735299</v>
      </c>
      <c r="K19" s="104">
        <v>88.18</v>
      </c>
      <c r="L19" s="104">
        <v>52.11</v>
      </c>
      <c r="M19" s="105">
        <v>12232572</v>
      </c>
      <c r="N19" s="105">
        <v>8651329</v>
      </c>
      <c r="O19" s="102" t="s">
        <v>66</v>
      </c>
      <c r="P19" s="102" t="s">
        <v>366</v>
      </c>
      <c r="Q19" s="102" t="s">
        <v>366</v>
      </c>
      <c r="R19" s="104">
        <v>75</v>
      </c>
    </row>
    <row r="20" spans="1:18" collapsed="1" x14ac:dyDescent="0.25">
      <c r="A20" s="102" t="s">
        <v>948</v>
      </c>
      <c r="B20" s="102" t="s">
        <v>949</v>
      </c>
      <c r="C20" s="103">
        <v>31007256214.400002</v>
      </c>
      <c r="D20" s="98">
        <v>7.2838199589118106E-3</v>
      </c>
      <c r="E20" s="98">
        <v>0.120188313486569</v>
      </c>
      <c r="F20" s="98">
        <v>2.0820189274447901E-2</v>
      </c>
      <c r="G20" s="98">
        <v>-2.6181161600963E-2</v>
      </c>
      <c r="H20" s="98">
        <v>5.2152425542983501E-2</v>
      </c>
      <c r="I20" s="98">
        <v>1.6076362722933901E-2</v>
      </c>
      <c r="J20" s="99">
        <v>0.57607636859536404</v>
      </c>
      <c r="K20" s="104">
        <v>180.4</v>
      </c>
      <c r="L20" s="104">
        <v>79.72</v>
      </c>
      <c r="M20" s="105">
        <v>521290</v>
      </c>
      <c r="N20" s="105">
        <v>510344</v>
      </c>
      <c r="O20" s="102" t="s">
        <v>29</v>
      </c>
      <c r="P20" s="102" t="s">
        <v>161</v>
      </c>
      <c r="Q20" s="102" t="s">
        <v>161</v>
      </c>
      <c r="R20" s="104">
        <v>161.80000000000001</v>
      </c>
    </row>
    <row r="21" spans="1:18" collapsed="1" x14ac:dyDescent="0.25">
      <c r="A21" s="102" t="s">
        <v>594</v>
      </c>
      <c r="B21" s="102" t="s">
        <v>595</v>
      </c>
      <c r="C21" s="103">
        <v>320293220699</v>
      </c>
      <c r="D21" s="99">
        <v>-4.7224315498618497E-2</v>
      </c>
      <c r="E21" s="99">
        <v>-6.1951279831828902E-2</v>
      </c>
      <c r="F21" s="99">
        <v>-0.138444065871664</v>
      </c>
      <c r="G21" s="99">
        <v>-0.34276530674129096</v>
      </c>
      <c r="H21" s="99">
        <v>-0.383532700559095</v>
      </c>
      <c r="I21" s="99">
        <v>-0.190912969283277</v>
      </c>
      <c r="J21" s="99">
        <v>-0.26156661572456202</v>
      </c>
      <c r="K21" s="104">
        <v>134.0925</v>
      </c>
      <c r="L21" s="104">
        <v>75.23</v>
      </c>
      <c r="M21" s="105">
        <v>13317637</v>
      </c>
      <c r="N21" s="105">
        <v>12959414</v>
      </c>
      <c r="O21" s="102" t="s">
        <v>44</v>
      </c>
      <c r="P21" s="102" t="s">
        <v>93</v>
      </c>
      <c r="Q21" s="102" t="s">
        <v>94</v>
      </c>
      <c r="R21" s="104">
        <v>75.86</v>
      </c>
    </row>
    <row r="22" spans="1:18" collapsed="1" x14ac:dyDescent="0.25">
      <c r="A22" s="102" t="s">
        <v>674</v>
      </c>
      <c r="B22" s="102" t="s">
        <v>675</v>
      </c>
      <c r="C22" s="103">
        <v>9547696236.9200001</v>
      </c>
      <c r="D22" s="99">
        <v>-4.7416843595187504E-2</v>
      </c>
      <c r="E22" s="99">
        <v>1.6616314199395802E-2</v>
      </c>
      <c r="F22" s="99">
        <v>3.4986543637062703E-2</v>
      </c>
      <c r="G22" s="99">
        <v>9.0319967598217796E-2</v>
      </c>
      <c r="H22" s="99">
        <v>0.31381161542215702</v>
      </c>
      <c r="I22" s="99">
        <v>0.100572363041701</v>
      </c>
      <c r="J22" s="99">
        <v>0.20339740724184199</v>
      </c>
      <c r="K22" s="104">
        <v>28.56</v>
      </c>
      <c r="L22" s="104">
        <v>13.585000000000001</v>
      </c>
      <c r="M22" s="105">
        <v>2628615</v>
      </c>
      <c r="N22" s="105">
        <v>2193928</v>
      </c>
      <c r="O22" s="102" t="s">
        <v>74</v>
      </c>
      <c r="P22" s="102" t="s">
        <v>75</v>
      </c>
      <c r="Q22" s="102" t="s">
        <v>76</v>
      </c>
      <c r="R22" s="104">
        <v>26.92</v>
      </c>
    </row>
    <row r="23" spans="1:18" collapsed="1" x14ac:dyDescent="0.25">
      <c r="A23" s="102" t="s">
        <v>894</v>
      </c>
      <c r="B23" s="102" t="s">
        <v>895</v>
      </c>
      <c r="C23" s="103">
        <v>29410081430.419998</v>
      </c>
      <c r="D23" s="99">
        <v>1.0229016309598399E-2</v>
      </c>
      <c r="E23" s="99">
        <v>3.6559766763848402E-2</v>
      </c>
      <c r="F23" s="99">
        <v>4.3986375381724202E-2</v>
      </c>
      <c r="G23" s="99">
        <v>-1.12378490756859E-3</v>
      </c>
      <c r="H23" s="99">
        <v>7.0065611268283992E-2</v>
      </c>
      <c r="I23" s="99">
        <v>6.0490365686333106E-2</v>
      </c>
      <c r="J23" s="98">
        <v>0.214773814404811</v>
      </c>
      <c r="K23" s="104">
        <v>180.41</v>
      </c>
      <c r="L23" s="104">
        <v>142.09</v>
      </c>
      <c r="M23" s="105">
        <v>581961</v>
      </c>
      <c r="N23" s="105">
        <v>479658</v>
      </c>
      <c r="O23" s="102" t="s">
        <v>29</v>
      </c>
      <c r="P23" s="102" t="s">
        <v>896</v>
      </c>
      <c r="Q23" s="102" t="s">
        <v>896</v>
      </c>
      <c r="R23" s="104">
        <v>177.77</v>
      </c>
    </row>
    <row r="24" spans="1:18" collapsed="1" x14ac:dyDescent="0.25">
      <c r="A24" s="102" t="s">
        <v>585</v>
      </c>
      <c r="B24" s="102" t="s">
        <v>586</v>
      </c>
      <c r="C24" s="103">
        <v>78418359580.600006</v>
      </c>
      <c r="D24" s="98">
        <v>-2.1261728888001697E-2</v>
      </c>
      <c r="E24" s="99">
        <v>1.0251919014991499E-2</v>
      </c>
      <c r="F24" s="98">
        <v>2.6587585642703399E-3</v>
      </c>
      <c r="G24" s="99">
        <v>4.35846948007024E-2</v>
      </c>
      <c r="H24" s="99">
        <v>-0.11411275749909701</v>
      </c>
      <c r="I24" s="99">
        <v>4.2696868187376905E-2</v>
      </c>
      <c r="J24" s="99">
        <v>-4.1591320072332801E-2</v>
      </c>
      <c r="K24" s="104">
        <v>229.185</v>
      </c>
      <c r="L24" s="104">
        <v>180.49</v>
      </c>
      <c r="M24" s="105">
        <v>891610</v>
      </c>
      <c r="N24" s="105">
        <v>832487</v>
      </c>
      <c r="O24" s="102" t="s">
        <v>21</v>
      </c>
      <c r="P24" s="102" t="s">
        <v>37</v>
      </c>
      <c r="Q24" s="102" t="s">
        <v>353</v>
      </c>
      <c r="R24" s="104">
        <v>196.1</v>
      </c>
    </row>
    <row r="25" spans="1:18" collapsed="1" x14ac:dyDescent="0.25">
      <c r="A25" s="102" t="s">
        <v>968</v>
      </c>
      <c r="B25" s="102" t="s">
        <v>220</v>
      </c>
      <c r="C25" s="103">
        <v>17880106784.639999</v>
      </c>
      <c r="D25" s="98">
        <v>-9.2070092070092296E-3</v>
      </c>
      <c r="E25" s="99">
        <v>8.0072518507328105E-3</v>
      </c>
      <c r="F25" s="98">
        <v>0.19377348362855598</v>
      </c>
      <c r="G25" s="99">
        <v>0.39173967459324205</v>
      </c>
      <c r="H25" s="99">
        <v>0.24384787472035799</v>
      </c>
      <c r="I25" s="99">
        <v>0.259580894846139</v>
      </c>
      <c r="J25" s="99">
        <v>0.34570391286809199</v>
      </c>
      <c r="K25" s="104">
        <v>68.28</v>
      </c>
      <c r="L25" s="104">
        <v>43.55</v>
      </c>
      <c r="M25" s="105">
        <v>1159550</v>
      </c>
      <c r="N25" s="105">
        <v>930809</v>
      </c>
      <c r="O25" s="102" t="s">
        <v>33</v>
      </c>
      <c r="P25" s="102" t="s">
        <v>34</v>
      </c>
      <c r="Q25" s="102" t="s">
        <v>1025</v>
      </c>
      <c r="R25" s="104">
        <v>66.72</v>
      </c>
    </row>
    <row r="26" spans="1:18" collapsed="1" x14ac:dyDescent="0.25">
      <c r="A26" s="102" t="s">
        <v>496</v>
      </c>
      <c r="B26" s="102" t="s">
        <v>497</v>
      </c>
      <c r="C26" s="103">
        <v>11844137240.27</v>
      </c>
      <c r="D26" s="99">
        <v>-4.5020709526378004E-4</v>
      </c>
      <c r="E26" s="99">
        <v>1.58308931185944E-2</v>
      </c>
      <c r="F26" s="99">
        <v>5.9457911815231898E-2</v>
      </c>
      <c r="G26" s="99">
        <v>6.4369900271985499E-3</v>
      </c>
      <c r="H26" s="99">
        <v>-3.8585786073222997E-3</v>
      </c>
      <c r="I26" s="99">
        <v>0.13495552601983399</v>
      </c>
      <c r="J26" s="99">
        <v>6.8636888717751296E-2</v>
      </c>
      <c r="K26" s="104">
        <v>121.41</v>
      </c>
      <c r="L26" s="104">
        <v>93.47</v>
      </c>
      <c r="M26" s="105">
        <v>637959</v>
      </c>
      <c r="N26" s="105">
        <v>567179</v>
      </c>
      <c r="O26" s="102" t="s">
        <v>86</v>
      </c>
      <c r="P26" s="102" t="s">
        <v>216</v>
      </c>
      <c r="Q26" s="102" t="s">
        <v>217</v>
      </c>
      <c r="R26" s="104">
        <v>111.01</v>
      </c>
    </row>
    <row r="27" spans="1:18" collapsed="1" x14ac:dyDescent="0.25">
      <c r="A27" s="102" t="s">
        <v>257</v>
      </c>
      <c r="B27" s="102" t="s">
        <v>258</v>
      </c>
      <c r="C27" s="103">
        <v>294134606452.04999</v>
      </c>
      <c r="D27" s="99">
        <v>1.4387716755247798E-2</v>
      </c>
      <c r="E27" s="99">
        <v>3.81868131868131E-2</v>
      </c>
      <c r="F27" s="98">
        <v>9.4981455725544603E-2</v>
      </c>
      <c r="G27" s="98">
        <v>0.21785368997744101</v>
      </c>
      <c r="H27" s="98">
        <v>0.14328069220064099</v>
      </c>
      <c r="I27" s="98">
        <v>0.17799251870324198</v>
      </c>
      <c r="J27" s="98">
        <v>0.260591100140103</v>
      </c>
      <c r="K27" s="104">
        <v>190.96</v>
      </c>
      <c r="L27" s="104">
        <v>142.16999999999999</v>
      </c>
      <c r="M27" s="105">
        <v>1845278</v>
      </c>
      <c r="N27" s="105">
        <v>1907352</v>
      </c>
      <c r="O27" s="102" t="s">
        <v>86</v>
      </c>
      <c r="P27" s="102" t="s">
        <v>259</v>
      </c>
      <c r="Q27" s="102" t="s">
        <v>259</v>
      </c>
      <c r="R27" s="104">
        <v>188.95</v>
      </c>
    </row>
    <row r="28" spans="1:18" collapsed="1" x14ac:dyDescent="0.25">
      <c r="A28" s="102" t="s">
        <v>552</v>
      </c>
      <c r="B28" s="102" t="s">
        <v>553</v>
      </c>
      <c r="C28" s="103">
        <v>35135776000</v>
      </c>
      <c r="D28" s="99">
        <v>-1.41445126107702E-2</v>
      </c>
      <c r="E28" s="98">
        <v>-1.08574848251688E-2</v>
      </c>
      <c r="F28" s="98">
        <v>8.8582584560380304E-2</v>
      </c>
      <c r="G28" s="98">
        <v>0.24154952248095299</v>
      </c>
      <c r="H28" s="98">
        <v>0.19309100283578298</v>
      </c>
      <c r="I28" s="99">
        <v>0.14850109191979399</v>
      </c>
      <c r="J28" s="99">
        <v>0.17111189837542401</v>
      </c>
      <c r="K28" s="104">
        <v>239</v>
      </c>
      <c r="L28" s="104">
        <v>150.82</v>
      </c>
      <c r="M28" s="105">
        <v>386439</v>
      </c>
      <c r="N28" s="105">
        <v>336010</v>
      </c>
      <c r="O28" s="102" t="s">
        <v>24</v>
      </c>
      <c r="P28" s="102" t="s">
        <v>64</v>
      </c>
      <c r="Q28" s="102" t="s">
        <v>65</v>
      </c>
      <c r="R28" s="104">
        <v>231.4</v>
      </c>
    </row>
    <row r="29" spans="1:18" collapsed="1" x14ac:dyDescent="0.25">
      <c r="A29" s="102" t="s">
        <v>510</v>
      </c>
      <c r="B29" s="102" t="s">
        <v>511</v>
      </c>
      <c r="C29" s="103">
        <v>8746777064.6100006</v>
      </c>
      <c r="D29" s="99">
        <v>-5.9680968096809804E-2</v>
      </c>
      <c r="E29" s="99">
        <v>-5.7607497243660502E-2</v>
      </c>
      <c r="F29" s="98">
        <v>-3.4453544196554699E-2</v>
      </c>
      <c r="G29" s="98">
        <v>4.1742839731870693E-2</v>
      </c>
      <c r="H29" s="98">
        <v>-5.8904486650151397E-2</v>
      </c>
      <c r="I29" s="98">
        <v>-6.3030967388325698E-2</v>
      </c>
      <c r="J29" s="99">
        <v>-5.2371254000581598E-3</v>
      </c>
      <c r="K29" s="104">
        <v>41.25</v>
      </c>
      <c r="L29" s="104">
        <v>25.31</v>
      </c>
      <c r="M29" s="105">
        <v>1640790</v>
      </c>
      <c r="N29" s="105">
        <v>1305722</v>
      </c>
      <c r="O29" s="102" t="s">
        <v>17</v>
      </c>
      <c r="P29" s="102" t="s">
        <v>55</v>
      </c>
      <c r="Q29" s="102" t="s">
        <v>71</v>
      </c>
      <c r="R29" s="104">
        <v>34.19</v>
      </c>
    </row>
    <row r="30" spans="1:18" collapsed="1" x14ac:dyDescent="0.25">
      <c r="A30" s="102" t="s">
        <v>398</v>
      </c>
      <c r="B30" s="102" t="s">
        <v>399</v>
      </c>
      <c r="C30" s="103">
        <v>28636960000</v>
      </c>
      <c r="D30" s="99">
        <v>-4.7014335703804103E-2</v>
      </c>
      <c r="E30" s="99">
        <v>-6.6920866489832101E-2</v>
      </c>
      <c r="F30" s="99">
        <v>-0.30019064986737404</v>
      </c>
      <c r="G30" s="99">
        <v>-0.244687989264147</v>
      </c>
      <c r="H30" s="99">
        <v>-0.108500527983105</v>
      </c>
      <c r="I30" s="99">
        <v>-0.25092054478505799</v>
      </c>
      <c r="J30" s="98">
        <v>-0.14644626428065899</v>
      </c>
      <c r="K30" s="104">
        <v>246.66</v>
      </c>
      <c r="L30" s="104">
        <v>134.69499999999999</v>
      </c>
      <c r="M30" s="105">
        <v>711806</v>
      </c>
      <c r="N30" s="105">
        <v>438347</v>
      </c>
      <c r="O30" s="102" t="s">
        <v>109</v>
      </c>
      <c r="P30" s="102" t="s">
        <v>110</v>
      </c>
      <c r="Q30" s="102" t="s">
        <v>110</v>
      </c>
      <c r="R30" s="104">
        <v>168.85</v>
      </c>
    </row>
    <row r="31" spans="1:18" collapsed="1" x14ac:dyDescent="0.25">
      <c r="A31" s="102" t="s">
        <v>287</v>
      </c>
      <c r="B31" s="102" t="s">
        <v>288</v>
      </c>
      <c r="C31" s="103">
        <v>44817222642.660004</v>
      </c>
      <c r="D31" s="99">
        <v>-3.7044877222692701E-2</v>
      </c>
      <c r="E31" s="98">
        <v>8.8711465956974305E-3</v>
      </c>
      <c r="F31" s="98">
        <v>5.3741023859161394E-2</v>
      </c>
      <c r="G31" s="98">
        <v>8.257972394098051E-2</v>
      </c>
      <c r="H31" s="98">
        <v>1.6082197900379801E-2</v>
      </c>
      <c r="I31" s="98">
        <v>0.10627431906614801</v>
      </c>
      <c r="J31" s="99">
        <v>-4.8923269914279602E-2</v>
      </c>
      <c r="K31" s="104">
        <v>52.58</v>
      </c>
      <c r="L31" s="104">
        <v>34.79</v>
      </c>
      <c r="M31" s="105">
        <v>2702764</v>
      </c>
      <c r="N31" s="105">
        <v>2637982</v>
      </c>
      <c r="O31" s="102" t="s">
        <v>74</v>
      </c>
      <c r="P31" s="102" t="s">
        <v>75</v>
      </c>
      <c r="Q31" s="102" t="s">
        <v>289</v>
      </c>
      <c r="R31" s="104">
        <v>45.49</v>
      </c>
    </row>
    <row r="32" spans="1:18" collapsed="1" x14ac:dyDescent="0.25">
      <c r="A32" s="102" t="s">
        <v>349</v>
      </c>
      <c r="B32" s="102" t="s">
        <v>350</v>
      </c>
      <c r="C32" s="103">
        <v>60953040131.489998</v>
      </c>
      <c r="D32" s="98">
        <v>-3.0270270270270298E-2</v>
      </c>
      <c r="E32" s="99">
        <v>9.0307477603205302E-2</v>
      </c>
      <c r="F32" s="99">
        <v>1.5046102263201999E-2</v>
      </c>
      <c r="G32" s="98">
        <v>0.20360799125335499</v>
      </c>
      <c r="H32" s="98">
        <v>4.5996372117128793E-2</v>
      </c>
      <c r="I32" s="98">
        <v>0.11577444024693601</v>
      </c>
      <c r="J32" s="98">
        <v>0.10191546476181801</v>
      </c>
      <c r="K32" s="104">
        <v>256.36</v>
      </c>
      <c r="L32" s="104">
        <v>148.09</v>
      </c>
      <c r="M32" s="105">
        <v>1678441</v>
      </c>
      <c r="N32" s="105">
        <v>1305045</v>
      </c>
      <c r="O32" s="102" t="s">
        <v>66</v>
      </c>
      <c r="P32" s="102" t="s">
        <v>67</v>
      </c>
      <c r="Q32" s="102" t="s">
        <v>68</v>
      </c>
      <c r="R32" s="104">
        <v>242.19</v>
      </c>
    </row>
    <row r="33" spans="1:18" collapsed="1" x14ac:dyDescent="0.25">
      <c r="A33" s="102" t="s">
        <v>668</v>
      </c>
      <c r="B33" s="102" t="s">
        <v>669</v>
      </c>
      <c r="C33" s="103">
        <v>16723275833.549999</v>
      </c>
      <c r="D33" s="99">
        <v>-2.3971234518578299E-3</v>
      </c>
      <c r="E33" s="98">
        <v>2.81124497991958E-3</v>
      </c>
      <c r="F33" s="98">
        <v>-1.46627565982405E-3</v>
      </c>
      <c r="G33" s="99">
        <v>8.75302989496363E-3</v>
      </c>
      <c r="H33" s="99">
        <v>0.10064648839259499</v>
      </c>
      <c r="I33" s="99">
        <v>5.63834071687475E-3</v>
      </c>
      <c r="J33" s="99">
        <v>0.17912797103730502</v>
      </c>
      <c r="K33" s="104">
        <v>75.36</v>
      </c>
      <c r="L33" s="104">
        <v>51.9</v>
      </c>
      <c r="M33" s="105">
        <v>904970</v>
      </c>
      <c r="N33" s="105">
        <v>849501</v>
      </c>
      <c r="O33" s="102" t="s">
        <v>109</v>
      </c>
      <c r="P33" s="102" t="s">
        <v>135</v>
      </c>
      <c r="Q33" s="102" t="s">
        <v>136</v>
      </c>
      <c r="R33" s="104">
        <v>74.91</v>
      </c>
    </row>
    <row r="34" spans="1:18" collapsed="1" x14ac:dyDescent="0.25">
      <c r="A34" s="102" t="s">
        <v>609</v>
      </c>
      <c r="B34" s="102" t="s">
        <v>610</v>
      </c>
      <c r="C34" s="103">
        <v>73188043441.110001</v>
      </c>
      <c r="D34" s="98">
        <v>-2.2787081790693699E-2</v>
      </c>
      <c r="E34" s="98">
        <v>2.5893323623007197E-2</v>
      </c>
      <c r="F34" s="98">
        <v>-9.5965232919904511E-2</v>
      </c>
      <c r="G34" s="99">
        <v>-2.1938960333272899E-2</v>
      </c>
      <c r="H34" s="99">
        <v>-1.9570602979471097E-2</v>
      </c>
      <c r="I34" s="99">
        <v>-2.54765575064856E-2</v>
      </c>
      <c r="J34" s="99">
        <v>2.33638393841058E-2</v>
      </c>
      <c r="K34" s="104">
        <v>1518.1412873899999</v>
      </c>
      <c r="L34" s="104">
        <v>1112.5220202600001</v>
      </c>
      <c r="M34" s="105">
        <v>112949</v>
      </c>
      <c r="N34" s="105">
        <v>90275</v>
      </c>
      <c r="O34" s="102" t="s">
        <v>21</v>
      </c>
      <c r="P34" s="102" t="s">
        <v>41</v>
      </c>
      <c r="Q34" s="102" t="s">
        <v>41</v>
      </c>
      <c r="R34" s="104">
        <v>1295.97</v>
      </c>
    </row>
    <row r="35" spans="1:18" collapsed="1" x14ac:dyDescent="0.25">
      <c r="A35" s="102" t="s">
        <v>880</v>
      </c>
      <c r="B35" s="102" t="s">
        <v>881</v>
      </c>
      <c r="C35" s="103">
        <v>12894506603.280001</v>
      </c>
      <c r="D35" s="99">
        <v>-2.1294363256784899E-2</v>
      </c>
      <c r="E35" s="99">
        <v>-6.5763252291749591E-2</v>
      </c>
      <c r="F35" s="99">
        <v>-5.1779935275080798E-2</v>
      </c>
      <c r="G35" s="99">
        <v>3.4421888790820997E-2</v>
      </c>
      <c r="H35" s="99">
        <v>-0.171731448763251</v>
      </c>
      <c r="I35" s="99">
        <v>-1.0970464135021001E-2</v>
      </c>
      <c r="J35" s="99">
        <v>-0.178408692604276</v>
      </c>
      <c r="K35" s="104">
        <v>32.07</v>
      </c>
      <c r="L35" s="104">
        <v>21.04</v>
      </c>
      <c r="M35" s="105">
        <v>1747433</v>
      </c>
      <c r="N35" s="105">
        <v>1680020</v>
      </c>
      <c r="O35" s="102" t="s">
        <v>86</v>
      </c>
      <c r="P35" s="102" t="s">
        <v>216</v>
      </c>
      <c r="Q35" s="102" t="s">
        <v>217</v>
      </c>
      <c r="R35" s="104">
        <v>23.44</v>
      </c>
    </row>
    <row r="36" spans="1:18" collapsed="1" x14ac:dyDescent="0.25">
      <c r="A36" s="102" t="s">
        <v>1308</v>
      </c>
      <c r="B36" s="102" t="s">
        <v>1309</v>
      </c>
      <c r="C36" s="103">
        <v>21565344324.959999</v>
      </c>
      <c r="D36" s="98">
        <v>1.9555302166476701E-2</v>
      </c>
      <c r="E36" s="99">
        <v>-7.6052699560836906E-2</v>
      </c>
      <c r="F36" s="98">
        <v>-0.37020602218700505</v>
      </c>
      <c r="G36" s="98">
        <v>-0.24461434485089101</v>
      </c>
      <c r="H36" s="99">
        <v>-0.36436340371081199</v>
      </c>
      <c r="I36" s="99">
        <v>-0.30179986725490998</v>
      </c>
      <c r="J36" s="99">
        <v>-0.312271660962196</v>
      </c>
      <c r="K36" s="104">
        <v>315</v>
      </c>
      <c r="L36" s="104">
        <v>170.58</v>
      </c>
      <c r="M36" s="105">
        <v>650689</v>
      </c>
      <c r="N36" s="105">
        <v>425075</v>
      </c>
      <c r="O36" s="102" t="s">
        <v>109</v>
      </c>
      <c r="P36" s="102" t="s">
        <v>177</v>
      </c>
      <c r="Q36" s="102" t="s">
        <v>178</v>
      </c>
      <c r="R36" s="104">
        <v>178.83</v>
      </c>
    </row>
    <row r="37" spans="1:18" collapsed="1" x14ac:dyDescent="0.25">
      <c r="A37" s="102" t="s">
        <v>395</v>
      </c>
      <c r="B37" s="102" t="s">
        <v>396</v>
      </c>
      <c r="C37" s="103">
        <v>242582480661.12</v>
      </c>
      <c r="D37" s="99">
        <v>-4.8715223049008598E-2</v>
      </c>
      <c r="E37" s="99">
        <v>-0.10476387595294799</v>
      </c>
      <c r="F37" s="99">
        <v>-0.12898137271354299</v>
      </c>
      <c r="G37" s="99">
        <v>-0.14872400446106401</v>
      </c>
      <c r="H37" s="98">
        <v>9.4513095187887405E-2</v>
      </c>
      <c r="I37" s="98">
        <v>-0.123864825630465</v>
      </c>
      <c r="J37" s="99">
        <v>1.4502951409249001E-2</v>
      </c>
      <c r="K37" s="104">
        <v>324.89999999999998</v>
      </c>
      <c r="L37" s="104">
        <v>214.62</v>
      </c>
      <c r="M37" s="105">
        <v>1469467</v>
      </c>
      <c r="N37" s="105">
        <v>1180820</v>
      </c>
      <c r="O37" s="102" t="s">
        <v>66</v>
      </c>
      <c r="P37" s="102" t="s">
        <v>97</v>
      </c>
      <c r="Q37" s="102" t="s">
        <v>397</v>
      </c>
      <c r="R37" s="104">
        <v>259.52</v>
      </c>
    </row>
    <row r="38" spans="1:18" collapsed="1" x14ac:dyDescent="0.25">
      <c r="A38" s="102" t="s">
        <v>682</v>
      </c>
      <c r="B38" s="102" t="s">
        <v>683</v>
      </c>
      <c r="C38" s="103">
        <v>84814014165.419998</v>
      </c>
      <c r="D38" s="99">
        <v>-1.6955164585698099E-2</v>
      </c>
      <c r="E38" s="99">
        <v>4.5653486266223897E-2</v>
      </c>
      <c r="F38" s="99">
        <v>0.22682602921646702</v>
      </c>
      <c r="G38" s="99">
        <v>0.15282861896838601</v>
      </c>
      <c r="H38" s="98">
        <v>0.31946295943629799</v>
      </c>
      <c r="I38" s="98">
        <v>0.15716075156576198</v>
      </c>
      <c r="J38" s="99">
        <v>0.556441648882399</v>
      </c>
      <c r="K38" s="104">
        <v>143.13</v>
      </c>
      <c r="L38" s="104">
        <v>68.08</v>
      </c>
      <c r="M38" s="105">
        <v>1626800</v>
      </c>
      <c r="N38" s="105">
        <v>1698358</v>
      </c>
      <c r="O38" s="102" t="s">
        <v>21</v>
      </c>
      <c r="P38" s="102" t="s">
        <v>83</v>
      </c>
      <c r="Q38" s="102" t="s">
        <v>83</v>
      </c>
      <c r="R38" s="104">
        <v>138.57</v>
      </c>
    </row>
    <row r="39" spans="1:18" collapsed="1" x14ac:dyDescent="0.25">
      <c r="A39" s="102" t="s">
        <v>539</v>
      </c>
      <c r="B39" s="102" t="s">
        <v>540</v>
      </c>
      <c r="C39" s="103">
        <v>64904226332</v>
      </c>
      <c r="D39" s="99">
        <v>-5.5945964385617497E-3</v>
      </c>
      <c r="E39" s="99">
        <v>2.8218694885361599E-2</v>
      </c>
      <c r="F39" s="99">
        <v>9.5947063688999204E-2</v>
      </c>
      <c r="G39" s="99">
        <v>0.108238603961526</v>
      </c>
      <c r="H39" s="99">
        <v>-2.29318547421031E-3</v>
      </c>
      <c r="I39" s="99">
        <v>0.180066391385313</v>
      </c>
      <c r="J39" s="98">
        <v>-6.0737876590945802E-2</v>
      </c>
      <c r="K39" s="104">
        <v>321.44</v>
      </c>
      <c r="L39" s="104">
        <v>229.25</v>
      </c>
      <c r="M39" s="105">
        <v>380603</v>
      </c>
      <c r="N39" s="105">
        <v>426179</v>
      </c>
      <c r="O39" s="102" t="s">
        <v>33</v>
      </c>
      <c r="P39" s="102" t="s">
        <v>47</v>
      </c>
      <c r="Q39" s="102" t="s">
        <v>48</v>
      </c>
      <c r="R39" s="104">
        <v>291.5</v>
      </c>
    </row>
    <row r="40" spans="1:18" collapsed="1" x14ac:dyDescent="0.25">
      <c r="A40" s="102" t="s">
        <v>633</v>
      </c>
      <c r="B40" s="102" t="s">
        <v>634</v>
      </c>
      <c r="C40" s="103">
        <v>35321013868.559998</v>
      </c>
      <c r="D40" s="99">
        <v>-3.1186966640806901E-2</v>
      </c>
      <c r="E40" s="99">
        <v>-3.6717062634989105E-2</v>
      </c>
      <c r="F40" s="99">
        <v>-0.13774770420493002</v>
      </c>
      <c r="G40" s="99">
        <v>-0.14984001633875699</v>
      </c>
      <c r="H40" s="99">
        <v>5.0559434676537202E-2</v>
      </c>
      <c r="I40" s="99">
        <v>-8.223708385389869E-2</v>
      </c>
      <c r="J40" s="99">
        <v>-9.5596755504055789E-2</v>
      </c>
      <c r="K40" s="104">
        <v>160.25</v>
      </c>
      <c r="L40" s="104">
        <v>96.44</v>
      </c>
      <c r="M40" s="105">
        <v>590630</v>
      </c>
      <c r="N40" s="105">
        <v>624776</v>
      </c>
      <c r="O40" s="102" t="s">
        <v>109</v>
      </c>
      <c r="P40" s="102" t="s">
        <v>110</v>
      </c>
      <c r="Q40" s="102" t="s">
        <v>110</v>
      </c>
      <c r="R40" s="104">
        <v>124.88</v>
      </c>
    </row>
    <row r="41" spans="1:18" collapsed="1" x14ac:dyDescent="0.25">
      <c r="A41" s="102" t="s">
        <v>757</v>
      </c>
      <c r="B41" s="102" t="s">
        <v>758</v>
      </c>
      <c r="C41" s="103">
        <v>35979570301.360001</v>
      </c>
      <c r="D41" s="98">
        <v>-3.4107760751359503E-2</v>
      </c>
      <c r="E41" s="99">
        <v>-2.05513784461153E-2</v>
      </c>
      <c r="F41" s="98">
        <v>-0.31124427211843497</v>
      </c>
      <c r="G41" s="98">
        <v>-0.40180621460278604</v>
      </c>
      <c r="H41" s="98">
        <v>-0.43672528106082403</v>
      </c>
      <c r="I41" s="98">
        <v>-0.33059266872216497</v>
      </c>
      <c r="J41" s="99">
        <v>-0.48760980726366904</v>
      </c>
      <c r="K41" s="104">
        <v>79.5</v>
      </c>
      <c r="L41" s="104">
        <v>38.465000000000003</v>
      </c>
      <c r="M41" s="105">
        <v>12102630</v>
      </c>
      <c r="N41" s="105">
        <v>6122279</v>
      </c>
      <c r="O41" s="102" t="s">
        <v>24</v>
      </c>
      <c r="P41" s="102" t="s">
        <v>1034</v>
      </c>
      <c r="Q41" s="102" t="s">
        <v>1035</v>
      </c>
      <c r="R41" s="104">
        <v>39.08</v>
      </c>
    </row>
    <row r="42" spans="1:18" collapsed="1" x14ac:dyDescent="0.25">
      <c r="A42" s="102" t="s">
        <v>730</v>
      </c>
      <c r="B42" s="102" t="s">
        <v>731</v>
      </c>
      <c r="C42" s="103">
        <v>27600063480</v>
      </c>
      <c r="D42" s="98">
        <v>-2.4938067712634199E-2</v>
      </c>
      <c r="E42" s="98">
        <v>-1.8027985681744102E-2</v>
      </c>
      <c r="F42" s="98">
        <v>-9.2669432918395495E-2</v>
      </c>
      <c r="G42" s="98">
        <v>-3.84228639408574E-2</v>
      </c>
      <c r="H42" s="98">
        <v>3.3707865168539401E-2</v>
      </c>
      <c r="I42" s="98">
        <v>-2.6015105545155303E-2</v>
      </c>
      <c r="J42" s="99">
        <v>3.4526893189090503E-2</v>
      </c>
      <c r="K42" s="104">
        <v>1525.17</v>
      </c>
      <c r="L42" s="104">
        <v>950.44</v>
      </c>
      <c r="M42" s="105">
        <v>47421</v>
      </c>
      <c r="N42" s="105">
        <v>45570</v>
      </c>
      <c r="O42" s="102" t="s">
        <v>109</v>
      </c>
      <c r="P42" s="102" t="s">
        <v>110</v>
      </c>
      <c r="Q42" s="102" t="s">
        <v>110</v>
      </c>
      <c r="R42" s="104">
        <v>1357.92</v>
      </c>
    </row>
    <row r="43" spans="1:18" collapsed="1" x14ac:dyDescent="0.25">
      <c r="A43" s="102" t="s">
        <v>704</v>
      </c>
      <c r="B43" s="102" t="s">
        <v>705</v>
      </c>
      <c r="C43" s="103">
        <v>465927068776.16998</v>
      </c>
      <c r="D43" s="98">
        <v>8.8463225617780913E-3</v>
      </c>
      <c r="E43" s="99">
        <v>8.1172138212019199E-2</v>
      </c>
      <c r="F43" s="99">
        <v>0.22974779431423201</v>
      </c>
      <c r="G43" s="99">
        <v>0.7470774424984179</v>
      </c>
      <c r="H43" s="99">
        <v>2.3040945007582398</v>
      </c>
      <c r="I43" s="99">
        <v>0.45043971829999002</v>
      </c>
      <c r="J43" s="99">
        <v>3.51537958115183</v>
      </c>
      <c r="K43" s="104">
        <v>455.48</v>
      </c>
      <c r="L43" s="104">
        <v>61.57</v>
      </c>
      <c r="M43" s="105">
        <v>11318735</v>
      </c>
      <c r="N43" s="105">
        <v>8899972</v>
      </c>
      <c r="O43" s="102" t="s">
        <v>66</v>
      </c>
      <c r="P43" s="102" t="s">
        <v>67</v>
      </c>
      <c r="Q43" s="102" t="s">
        <v>68</v>
      </c>
      <c r="R43" s="104">
        <v>413.97</v>
      </c>
    </row>
    <row r="44" spans="1:18" collapsed="1" x14ac:dyDescent="0.25">
      <c r="A44" s="102" t="s">
        <v>703</v>
      </c>
      <c r="B44" s="102" t="s">
        <v>530</v>
      </c>
      <c r="C44" s="103">
        <v>13044064931.16</v>
      </c>
      <c r="D44" s="99">
        <v>-4.1106128550074797E-2</v>
      </c>
      <c r="E44" s="99">
        <v>-6.3161737860533002E-2</v>
      </c>
      <c r="F44" s="99">
        <v>-0.16416938110749199</v>
      </c>
      <c r="G44" s="99">
        <v>-0.13544474393531</v>
      </c>
      <c r="H44" s="99">
        <v>-0.25406976744185999</v>
      </c>
      <c r="I44" s="99">
        <v>-0.13398582517718499</v>
      </c>
      <c r="J44" s="98">
        <v>-0.24595944754628299</v>
      </c>
      <c r="K44" s="104">
        <v>35.58</v>
      </c>
      <c r="L44" s="104">
        <v>25.51</v>
      </c>
      <c r="M44" s="105">
        <v>823060</v>
      </c>
      <c r="N44" s="105">
        <v>478651</v>
      </c>
      <c r="O44" s="102" t="s">
        <v>44</v>
      </c>
      <c r="P44" s="102" t="s">
        <v>45</v>
      </c>
      <c r="Q44" s="102" t="s">
        <v>531</v>
      </c>
      <c r="R44" s="104">
        <v>25.66</v>
      </c>
    </row>
    <row r="45" spans="1:18" collapsed="1" x14ac:dyDescent="0.25">
      <c r="A45" s="102" t="s">
        <v>939</v>
      </c>
      <c r="B45" s="102" t="s">
        <v>940</v>
      </c>
      <c r="C45" s="103">
        <v>136628864725.7</v>
      </c>
      <c r="D45" s="99">
        <v>-3.63667925183353E-2</v>
      </c>
      <c r="E45" s="99">
        <v>-4.9362102919770494E-2</v>
      </c>
      <c r="F45" s="99">
        <v>-0.22837682871737802</v>
      </c>
      <c r="G45" s="99">
        <v>-0.10308195661833</v>
      </c>
      <c r="H45" s="99">
        <v>-9.79444263893402E-2</v>
      </c>
      <c r="I45" s="99">
        <v>-0.17238166231829999</v>
      </c>
      <c r="J45" s="99">
        <v>-0.42892780906822997</v>
      </c>
      <c r="K45" s="104">
        <v>392</v>
      </c>
      <c r="L45" s="104">
        <v>215.27</v>
      </c>
      <c r="M45" s="105">
        <v>1306690</v>
      </c>
      <c r="N45" s="105">
        <v>1149943</v>
      </c>
      <c r="O45" s="102" t="s">
        <v>66</v>
      </c>
      <c r="P45" s="102" t="s">
        <v>97</v>
      </c>
      <c r="Q45" s="102" t="s">
        <v>397</v>
      </c>
      <c r="R45" s="104">
        <v>222.05</v>
      </c>
    </row>
    <row r="46" spans="1:18" collapsed="1" x14ac:dyDescent="0.25">
      <c r="A46" s="102" t="s">
        <v>658</v>
      </c>
      <c r="B46" s="102" t="s">
        <v>659</v>
      </c>
      <c r="C46" s="103">
        <v>27806308031.720001</v>
      </c>
      <c r="D46" s="99">
        <v>-3.11097816332635E-2</v>
      </c>
      <c r="E46" s="99">
        <v>-2.7619333533473501E-2</v>
      </c>
      <c r="F46" s="99">
        <v>6.8800527965682298E-2</v>
      </c>
      <c r="G46" s="98">
        <v>0.25275575323921901</v>
      </c>
      <c r="H46" s="98">
        <v>0.31639910587279002</v>
      </c>
      <c r="I46" s="98">
        <v>0.109056668378702</v>
      </c>
      <c r="J46" s="98">
        <v>0.40337954939341403</v>
      </c>
      <c r="K46" s="104">
        <v>68.790000000000006</v>
      </c>
      <c r="L46" s="104">
        <v>32.625</v>
      </c>
      <c r="M46" s="105">
        <v>1746621</v>
      </c>
      <c r="N46" s="105">
        <v>1548095</v>
      </c>
      <c r="O46" s="102" t="s">
        <v>24</v>
      </c>
      <c r="P46" s="102" t="s">
        <v>64</v>
      </c>
      <c r="Q46" s="102" t="s">
        <v>65</v>
      </c>
      <c r="R46" s="104">
        <v>64.78</v>
      </c>
    </row>
    <row r="47" spans="1:18" collapsed="1" x14ac:dyDescent="0.25">
      <c r="A47" s="102" t="s">
        <v>141</v>
      </c>
      <c r="B47" s="102" t="s">
        <v>142</v>
      </c>
      <c r="C47" s="103">
        <v>22618727961.599998</v>
      </c>
      <c r="D47" s="99">
        <v>-1.3461360338385E-4</v>
      </c>
      <c r="E47" s="99">
        <v>6.38549918643006E-3</v>
      </c>
      <c r="F47" s="99">
        <v>6.2068657918591202E-2</v>
      </c>
      <c r="G47" s="98">
        <v>0.11585444010601501</v>
      </c>
      <c r="H47" s="98">
        <v>-1.24887937501143E-2</v>
      </c>
      <c r="I47" s="98">
        <v>0.11016253083533399</v>
      </c>
      <c r="J47" s="98">
        <v>0.10900680376474099</v>
      </c>
      <c r="K47" s="104">
        <v>8560.06</v>
      </c>
      <c r="L47" s="104">
        <v>6569.99</v>
      </c>
      <c r="M47" s="105">
        <v>8481</v>
      </c>
      <c r="N47" s="105">
        <v>9097</v>
      </c>
      <c r="O47" s="102" t="s">
        <v>17</v>
      </c>
      <c r="P47" s="102" t="s">
        <v>104</v>
      </c>
      <c r="Q47" s="102" t="s">
        <v>105</v>
      </c>
      <c r="R47" s="104">
        <v>8096.16</v>
      </c>
    </row>
    <row r="48" spans="1:18" collapsed="1" x14ac:dyDescent="0.25">
      <c r="A48" s="102" t="s">
        <v>1012</v>
      </c>
      <c r="B48" s="102" t="s">
        <v>1013</v>
      </c>
      <c r="C48" s="103">
        <v>16940939976.360001</v>
      </c>
      <c r="D48" s="99">
        <v>-3.9984054215666802E-2</v>
      </c>
      <c r="E48" s="99">
        <v>-9.5825622044006797E-3</v>
      </c>
      <c r="F48" s="99">
        <v>-0.15941219588816399</v>
      </c>
      <c r="G48" s="99">
        <v>-0.27609943788138397</v>
      </c>
      <c r="H48" s="99">
        <v>-0.237380454746976</v>
      </c>
      <c r="I48" s="99">
        <v>-0.152758232479595</v>
      </c>
      <c r="J48" s="99">
        <v>-0.138544088714005</v>
      </c>
      <c r="K48" s="104">
        <v>354.87</v>
      </c>
      <c r="L48" s="104">
        <v>230.08</v>
      </c>
      <c r="M48" s="105">
        <v>359493</v>
      </c>
      <c r="N48" s="105">
        <v>285419</v>
      </c>
      <c r="O48" s="102" t="s">
        <v>109</v>
      </c>
      <c r="P48" s="102" t="s">
        <v>135</v>
      </c>
      <c r="Q48" s="102" t="s">
        <v>136</v>
      </c>
      <c r="R48" s="104">
        <v>240.82</v>
      </c>
    </row>
    <row r="49" spans="1:18" collapsed="1" x14ac:dyDescent="0.25">
      <c r="A49" s="102" t="s">
        <v>684</v>
      </c>
      <c r="B49" s="102" t="s">
        <v>685</v>
      </c>
      <c r="C49" s="103">
        <v>28213185706.200001</v>
      </c>
      <c r="D49" s="99">
        <v>1.8986021281034899E-2</v>
      </c>
      <c r="E49" s="99">
        <v>3.9370078740157403E-2</v>
      </c>
      <c r="F49" s="98">
        <v>4.87438264977453E-2</v>
      </c>
      <c r="G49" s="98">
        <v>6.8475169547145096E-2</v>
      </c>
      <c r="H49" s="98">
        <v>0.11864406779660999</v>
      </c>
      <c r="I49" s="98">
        <v>9.0909090909090787E-2</v>
      </c>
      <c r="J49" s="99">
        <v>0.221</v>
      </c>
      <c r="K49" s="104">
        <v>49.23</v>
      </c>
      <c r="L49" s="104">
        <v>37.58</v>
      </c>
      <c r="M49" s="105">
        <v>1511757</v>
      </c>
      <c r="N49" s="105">
        <v>1263062</v>
      </c>
      <c r="O49" s="102" t="s">
        <v>29</v>
      </c>
      <c r="P49" s="102" t="s">
        <v>161</v>
      </c>
      <c r="Q49" s="102" t="s">
        <v>161</v>
      </c>
      <c r="R49" s="104">
        <v>48.84</v>
      </c>
    </row>
    <row r="50" spans="1:18" collapsed="1" x14ac:dyDescent="0.25">
      <c r="A50" s="102" t="s">
        <v>732</v>
      </c>
      <c r="B50" s="102" t="s">
        <v>733</v>
      </c>
      <c r="C50" s="103">
        <v>35893320000</v>
      </c>
      <c r="D50" s="99">
        <v>-4.1867760617760694E-2</v>
      </c>
      <c r="E50" s="99">
        <v>-8.2177531206657412E-2</v>
      </c>
      <c r="F50" s="99">
        <v>-0.173415218070157</v>
      </c>
      <c r="G50" s="99">
        <v>-5.9457538789529904E-2</v>
      </c>
      <c r="H50" s="99">
        <v>-0.193643379366369</v>
      </c>
      <c r="I50" s="99">
        <v>-8.8289322617680799E-2</v>
      </c>
      <c r="J50" s="99">
        <v>0.168825434206653</v>
      </c>
      <c r="K50" s="104">
        <v>101.15</v>
      </c>
      <c r="L50" s="104">
        <v>58.73</v>
      </c>
      <c r="M50" s="105">
        <v>2015830</v>
      </c>
      <c r="N50" s="105">
        <v>1695961</v>
      </c>
      <c r="O50" s="102" t="s">
        <v>17</v>
      </c>
      <c r="P50" s="102" t="s">
        <v>1039</v>
      </c>
      <c r="Q50" s="102" t="s">
        <v>1039</v>
      </c>
      <c r="R50" s="104">
        <v>79.41</v>
      </c>
    </row>
    <row r="51" spans="1:18" collapsed="1" x14ac:dyDescent="0.25">
      <c r="A51" s="102" t="s">
        <v>224</v>
      </c>
      <c r="B51" s="102" t="s">
        <v>225</v>
      </c>
      <c r="C51" s="103">
        <v>39359895564.800003</v>
      </c>
      <c r="D51" s="98">
        <v>-3.5879337870767199E-2</v>
      </c>
      <c r="E51" s="99">
        <v>3.5933550018056898E-2</v>
      </c>
      <c r="F51" s="99">
        <v>6.9836829836829692E-2</v>
      </c>
      <c r="G51" s="99">
        <v>0.286539216235914</v>
      </c>
      <c r="H51" s="98">
        <v>0.395184824902724</v>
      </c>
      <c r="I51" s="98">
        <v>0.12938628869530999</v>
      </c>
      <c r="J51" s="99">
        <v>0.29109935861370501</v>
      </c>
      <c r="K51" s="104">
        <v>242.62</v>
      </c>
      <c r="L51" s="104">
        <v>122.18</v>
      </c>
      <c r="M51" s="105">
        <v>316288</v>
      </c>
      <c r="N51" s="105">
        <v>335615</v>
      </c>
      <c r="O51" s="102" t="s">
        <v>66</v>
      </c>
      <c r="P51" s="102" t="s">
        <v>125</v>
      </c>
      <c r="Q51" s="102" t="s">
        <v>126</v>
      </c>
      <c r="R51" s="104">
        <v>229.48</v>
      </c>
    </row>
    <row r="52" spans="1:18" collapsed="1" x14ac:dyDescent="0.25">
      <c r="A52" s="102" t="s">
        <v>529</v>
      </c>
      <c r="B52" s="102" t="s">
        <v>530</v>
      </c>
      <c r="C52" s="103">
        <v>13044064931.16</v>
      </c>
      <c r="D52" s="99">
        <v>-3.5314384151593499E-2</v>
      </c>
      <c r="E52" s="99">
        <v>-7.4762494836844398E-2</v>
      </c>
      <c r="F52" s="99">
        <v>-0.16104868913857701</v>
      </c>
      <c r="G52" s="99">
        <v>-0.14731633041492201</v>
      </c>
      <c r="H52" s="99">
        <v>-0.24832214765100702</v>
      </c>
      <c r="I52" s="99">
        <v>-0.14241960183767199</v>
      </c>
      <c r="J52" s="98">
        <v>-0.23705722070844701</v>
      </c>
      <c r="K52" s="104">
        <v>31.61</v>
      </c>
      <c r="L52" s="104">
        <v>22.2</v>
      </c>
      <c r="M52" s="105">
        <v>2394919</v>
      </c>
      <c r="N52" s="105">
        <v>1637879</v>
      </c>
      <c r="O52" s="102" t="s">
        <v>44</v>
      </c>
      <c r="P52" s="102" t="s">
        <v>45</v>
      </c>
      <c r="Q52" s="102" t="s">
        <v>531</v>
      </c>
      <c r="R52" s="104">
        <v>22.4</v>
      </c>
    </row>
    <row r="53" spans="1:18" collapsed="1" x14ac:dyDescent="0.25">
      <c r="A53" s="102" t="s">
        <v>1269</v>
      </c>
      <c r="B53" s="102" t="s">
        <v>1270</v>
      </c>
      <c r="C53" s="103">
        <v>24686737227.689999</v>
      </c>
      <c r="D53" s="99">
        <v>-2.9883655470069402E-2</v>
      </c>
      <c r="E53" s="99">
        <v>-2.6824791754906201E-2</v>
      </c>
      <c r="F53" s="99">
        <v>-1.52857142857143E-2</v>
      </c>
      <c r="G53" s="98">
        <v>0.10897195259291</v>
      </c>
      <c r="H53" s="98">
        <v>6.5712616822428708E-3</v>
      </c>
      <c r="I53" s="98">
        <v>0.15790357802788502</v>
      </c>
      <c r="J53" s="98">
        <v>1.4322852798351899E-2</v>
      </c>
      <c r="K53" s="104">
        <v>221.61</v>
      </c>
      <c r="L53" s="104">
        <v>130.24</v>
      </c>
      <c r="M53" s="105">
        <v>290586</v>
      </c>
      <c r="N53" s="105">
        <v>350487</v>
      </c>
      <c r="O53" s="102" t="s">
        <v>17</v>
      </c>
      <c r="P53" s="102" t="s">
        <v>59</v>
      </c>
      <c r="Q53" s="102" t="s">
        <v>1271</v>
      </c>
      <c r="R53" s="104">
        <v>206.79</v>
      </c>
    </row>
    <row r="54" spans="1:18" collapsed="1" x14ac:dyDescent="0.25">
      <c r="A54" s="102" t="s">
        <v>690</v>
      </c>
      <c r="B54" s="102" t="s">
        <v>691</v>
      </c>
      <c r="C54" s="103">
        <v>128899983315.72</v>
      </c>
      <c r="D54" s="98">
        <v>-5.2006420545746307E-2</v>
      </c>
      <c r="E54" s="99">
        <v>8.8362664701004304E-2</v>
      </c>
      <c r="F54" s="99">
        <v>3.4235180807284903E-2</v>
      </c>
      <c r="G54" s="99">
        <v>0.316540347748551</v>
      </c>
      <c r="H54" s="99">
        <v>0.72488317757009302</v>
      </c>
      <c r="I54" s="99">
        <v>0.18297446169253898</v>
      </c>
      <c r="J54" s="99">
        <v>1.5233924375133501</v>
      </c>
      <c r="K54" s="104">
        <v>134.88</v>
      </c>
      <c r="L54" s="104">
        <v>41.24</v>
      </c>
      <c r="M54" s="105">
        <v>2857610</v>
      </c>
      <c r="N54" s="105">
        <v>2689204</v>
      </c>
      <c r="O54" s="102" t="s">
        <v>33</v>
      </c>
      <c r="P54" s="102" t="s">
        <v>152</v>
      </c>
      <c r="Q54" s="102" t="s">
        <v>692</v>
      </c>
      <c r="R54" s="104">
        <v>118.12</v>
      </c>
    </row>
    <row r="55" spans="1:18" collapsed="1" x14ac:dyDescent="0.25">
      <c r="A55" s="102" t="s">
        <v>77</v>
      </c>
      <c r="B55" s="102" t="s">
        <v>78</v>
      </c>
      <c r="C55" s="103">
        <v>47760680000</v>
      </c>
      <c r="D55" s="99">
        <v>4.58949515553297E-3</v>
      </c>
      <c r="E55" s="99">
        <v>3.7388098999473499E-2</v>
      </c>
      <c r="F55" s="99">
        <v>6.4433337836012503E-2</v>
      </c>
      <c r="G55" s="99">
        <v>5.7434588385449903E-3</v>
      </c>
      <c r="H55" s="99">
        <v>-1.8802141700909002E-2</v>
      </c>
      <c r="I55" s="99">
        <v>-7.8901227352425399E-2</v>
      </c>
      <c r="J55" s="99">
        <v>2.5240697371844898E-2</v>
      </c>
      <c r="K55" s="104">
        <v>88.06</v>
      </c>
      <c r="L55" s="104">
        <v>71.25</v>
      </c>
      <c r="M55" s="105">
        <v>1292283</v>
      </c>
      <c r="N55" s="105">
        <v>1482987</v>
      </c>
      <c r="O55" s="102" t="s">
        <v>24</v>
      </c>
      <c r="P55" s="102" t="s">
        <v>25</v>
      </c>
      <c r="Q55" s="102" t="s">
        <v>108</v>
      </c>
      <c r="R55" s="104">
        <v>78.8</v>
      </c>
    </row>
    <row r="56" spans="1:18" collapsed="1" x14ac:dyDescent="0.25">
      <c r="A56" s="102" t="s">
        <v>641</v>
      </c>
      <c r="B56" s="102" t="s">
        <v>642</v>
      </c>
      <c r="C56" s="103">
        <v>11213647560.15</v>
      </c>
      <c r="D56" s="99">
        <v>-6.6314604796121598E-2</v>
      </c>
      <c r="E56" s="98">
        <v>-4.7261484098940001E-2</v>
      </c>
      <c r="F56" s="98">
        <v>-8.1111016443725106E-2</v>
      </c>
      <c r="G56" s="98">
        <v>-0.12324201284448399</v>
      </c>
      <c r="H56" s="99">
        <v>-3.16933022086551E-2</v>
      </c>
      <c r="I56" s="99">
        <v>-0.103714784343057</v>
      </c>
      <c r="J56" s="99">
        <v>0.37616434860278097</v>
      </c>
      <c r="K56" s="104">
        <v>134.72</v>
      </c>
      <c r="L56" s="104">
        <v>65.28</v>
      </c>
      <c r="M56" s="105">
        <v>558897</v>
      </c>
      <c r="N56" s="105">
        <v>478016</v>
      </c>
      <c r="O56" s="102" t="s">
        <v>17</v>
      </c>
      <c r="P56" s="102" t="s">
        <v>55</v>
      </c>
      <c r="Q56" s="102" t="s">
        <v>71</v>
      </c>
      <c r="R56" s="104">
        <v>107.85</v>
      </c>
    </row>
    <row r="57" spans="1:18" collapsed="1" x14ac:dyDescent="0.25">
      <c r="A57" s="102" t="s">
        <v>400</v>
      </c>
      <c r="B57" s="102" t="s">
        <v>401</v>
      </c>
      <c r="C57" s="103">
        <v>117984330791.62</v>
      </c>
      <c r="D57" s="99">
        <v>8.195299627092199E-3</v>
      </c>
      <c r="E57" s="99">
        <v>1.3535014494017198E-2</v>
      </c>
      <c r="F57" s="99">
        <v>5.9464139250888601E-2</v>
      </c>
      <c r="G57" s="98">
        <v>7.0192396207309202E-2</v>
      </c>
      <c r="H57" s="98">
        <v>0.191442480143479</v>
      </c>
      <c r="I57" s="98">
        <v>2.5719075348508799E-2</v>
      </c>
      <c r="J57" s="99">
        <v>2.6081200353045099E-2</v>
      </c>
      <c r="K57" s="104">
        <v>519.01</v>
      </c>
      <c r="L57" s="104">
        <v>362.97</v>
      </c>
      <c r="M57" s="105">
        <v>564370</v>
      </c>
      <c r="N57" s="105">
        <v>538723</v>
      </c>
      <c r="O57" s="102" t="s">
        <v>109</v>
      </c>
      <c r="P57" s="102" t="s">
        <v>402</v>
      </c>
      <c r="Q57" s="102" t="s">
        <v>402</v>
      </c>
      <c r="R57" s="104">
        <v>465.02</v>
      </c>
    </row>
    <row r="58" spans="1:18" collapsed="1" x14ac:dyDescent="0.25">
      <c r="A58" s="102" t="s">
        <v>908</v>
      </c>
      <c r="B58" s="102" t="s">
        <v>909</v>
      </c>
      <c r="C58" s="103">
        <v>617890096819.07996</v>
      </c>
      <c r="D58" s="99">
        <v>-1.5368727979589301E-2</v>
      </c>
      <c r="E58" s="99">
        <v>-1.5039649986327598E-2</v>
      </c>
      <c r="F58" s="99">
        <v>-1.0892448512585799E-2</v>
      </c>
      <c r="G58" s="99">
        <v>-3.5408236134253701E-2</v>
      </c>
      <c r="H58" s="98">
        <v>-6.1680511736953304E-2</v>
      </c>
      <c r="I58" s="98">
        <v>-7.5646545578968299E-2</v>
      </c>
      <c r="J58" s="99">
        <v>-7.7697800790918703E-2</v>
      </c>
      <c r="K58" s="104">
        <v>375.51</v>
      </c>
      <c r="L58" s="104">
        <v>299.05</v>
      </c>
      <c r="M58" s="105">
        <v>1998438</v>
      </c>
      <c r="N58" s="105">
        <v>2249717</v>
      </c>
      <c r="O58" s="102" t="s">
        <v>24</v>
      </c>
      <c r="P58" s="102" t="s">
        <v>1034</v>
      </c>
      <c r="Q58" s="102" t="s">
        <v>1035</v>
      </c>
      <c r="R58" s="104">
        <v>324.18</v>
      </c>
    </row>
    <row r="59" spans="1:18" collapsed="1" x14ac:dyDescent="0.25">
      <c r="A59" s="102" t="s">
        <v>238</v>
      </c>
      <c r="B59" s="102" t="s">
        <v>239</v>
      </c>
      <c r="C59" s="103">
        <v>17911501049.52</v>
      </c>
      <c r="D59" s="98">
        <v>2.1251648834823299E-2</v>
      </c>
      <c r="E59" s="98">
        <v>4.2645518479724795E-2</v>
      </c>
      <c r="F59" s="98">
        <v>3.9069490008947196E-2</v>
      </c>
      <c r="G59" s="98">
        <v>3.35212103233462E-2</v>
      </c>
      <c r="H59" s="98">
        <v>7.6637824474660207E-2</v>
      </c>
      <c r="I59" s="98">
        <v>7.1835102291955E-2</v>
      </c>
      <c r="J59" s="98">
        <v>0.14926603991423401</v>
      </c>
      <c r="K59" s="104">
        <v>70.25</v>
      </c>
      <c r="L59" s="104">
        <v>57.09</v>
      </c>
      <c r="M59" s="105">
        <v>1100840</v>
      </c>
      <c r="N59" s="105">
        <v>871084</v>
      </c>
      <c r="O59" s="102" t="s">
        <v>29</v>
      </c>
      <c r="P59" s="102" t="s">
        <v>161</v>
      </c>
      <c r="Q59" s="102" t="s">
        <v>161</v>
      </c>
      <c r="R59" s="104">
        <v>69.680000000000007</v>
      </c>
    </row>
    <row r="60" spans="1:18" collapsed="1" x14ac:dyDescent="0.25">
      <c r="A60" s="102" t="s">
        <v>440</v>
      </c>
      <c r="B60" s="102" t="s">
        <v>441</v>
      </c>
      <c r="C60" s="103">
        <v>162132344074.38</v>
      </c>
      <c r="D60" s="98">
        <v>-2.3796699799246E-2</v>
      </c>
      <c r="E60" s="98">
        <v>5.7235783854488798E-2</v>
      </c>
      <c r="F60" s="99">
        <v>0.16128844361603001</v>
      </c>
      <c r="G60" s="99">
        <v>0.26340803954289099</v>
      </c>
      <c r="H60" s="99">
        <v>0.24908111268899799</v>
      </c>
      <c r="I60" s="99">
        <v>0.28468329144919102</v>
      </c>
      <c r="J60" s="99">
        <v>0.25505707570925001</v>
      </c>
      <c r="K60" s="104">
        <v>626.12</v>
      </c>
      <c r="L60" s="104">
        <v>404.51</v>
      </c>
      <c r="M60" s="105">
        <v>438261</v>
      </c>
      <c r="N60" s="105">
        <v>382071</v>
      </c>
      <c r="O60" s="102" t="s">
        <v>21</v>
      </c>
      <c r="P60" s="102" t="s">
        <v>244</v>
      </c>
      <c r="Q60" s="102" t="s">
        <v>442</v>
      </c>
      <c r="R60" s="104">
        <v>598.11</v>
      </c>
    </row>
    <row r="61" spans="1:18" collapsed="1" x14ac:dyDescent="0.25">
      <c r="A61" s="102" t="s">
        <v>1107</v>
      </c>
      <c r="B61" s="102" t="s">
        <v>1108</v>
      </c>
      <c r="C61" s="103">
        <v>16469035635.42</v>
      </c>
      <c r="D61" s="99">
        <v>5.7212205270458201E-3</v>
      </c>
      <c r="E61" s="98">
        <v>4.3626877754789899E-2</v>
      </c>
      <c r="F61" s="99">
        <v>0.125642767051518</v>
      </c>
      <c r="G61" s="98">
        <v>0.396149217809868</v>
      </c>
      <c r="H61" s="98">
        <v>0.117080685538224</v>
      </c>
      <c r="I61" s="98">
        <v>0.11912800231503801</v>
      </c>
      <c r="J61" s="98">
        <v>-0.24677010971888599</v>
      </c>
      <c r="K61" s="104">
        <v>159.25</v>
      </c>
      <c r="L61" s="104">
        <v>78.989999999999995</v>
      </c>
      <c r="M61" s="105">
        <v>967845</v>
      </c>
      <c r="N61" s="105">
        <v>842011</v>
      </c>
      <c r="O61" s="102" t="s">
        <v>17</v>
      </c>
      <c r="P61" s="102" t="s">
        <v>182</v>
      </c>
      <c r="Q61" s="102" t="s">
        <v>615</v>
      </c>
      <c r="R61" s="104">
        <v>116.02</v>
      </c>
    </row>
    <row r="62" spans="1:18" collapsed="1" x14ac:dyDescent="0.25">
      <c r="A62" s="102" t="s">
        <v>384</v>
      </c>
      <c r="B62" s="102" t="s">
        <v>385</v>
      </c>
      <c r="C62" s="103">
        <v>38369614213.239998</v>
      </c>
      <c r="D62" s="98">
        <v>2.0279774929665702E-2</v>
      </c>
      <c r="E62" s="99">
        <v>-7.7186782116981698E-2</v>
      </c>
      <c r="F62" s="99">
        <v>-0.12571361604527001</v>
      </c>
      <c r="G62" s="98">
        <v>-8.9161753933093807E-2</v>
      </c>
      <c r="H62" s="98">
        <v>-7.6893162695326298E-2</v>
      </c>
      <c r="I62" s="98">
        <v>-8.9780907395464696E-2</v>
      </c>
      <c r="J62" s="98">
        <v>-8.7873124552425103E-2</v>
      </c>
      <c r="K62" s="104">
        <v>626.14</v>
      </c>
      <c r="L62" s="104">
        <v>487</v>
      </c>
      <c r="M62" s="105">
        <v>207172</v>
      </c>
      <c r="N62" s="105">
        <v>169151</v>
      </c>
      <c r="O62" s="102" t="s">
        <v>24</v>
      </c>
      <c r="P62" s="102" t="s">
        <v>89</v>
      </c>
      <c r="Q62" s="102" t="s">
        <v>90</v>
      </c>
      <c r="R62" s="104">
        <v>522.22</v>
      </c>
    </row>
    <row r="63" spans="1:18" collapsed="1" x14ac:dyDescent="0.25">
      <c r="A63" s="102" t="s">
        <v>1300</v>
      </c>
      <c r="B63" s="102" t="s">
        <v>1301</v>
      </c>
      <c r="C63" s="103">
        <v>64102478083.839996</v>
      </c>
      <c r="D63" s="99">
        <v>-8.7854302937026993E-2</v>
      </c>
      <c r="E63" s="99">
        <v>-2.1463951568519501E-2</v>
      </c>
      <c r="F63" s="99">
        <v>-0.35550521069324903</v>
      </c>
      <c r="G63" s="99">
        <v>-0.41479470089689796</v>
      </c>
      <c r="H63" s="99">
        <v>-0.35760093939120202</v>
      </c>
      <c r="I63" s="99">
        <v>-0.37117595048629498</v>
      </c>
      <c r="J63" s="99">
        <v>0.27204435700232499</v>
      </c>
      <c r="K63" s="104">
        <v>153.83000000000001</v>
      </c>
      <c r="L63" s="104">
        <v>29.68</v>
      </c>
      <c r="M63" s="105">
        <v>13233831</v>
      </c>
      <c r="N63" s="105">
        <v>7221326</v>
      </c>
      <c r="O63" s="102" t="s">
        <v>24</v>
      </c>
      <c r="P63" s="102" t="s">
        <v>89</v>
      </c>
      <c r="Q63" s="102" t="s">
        <v>171</v>
      </c>
      <c r="R63" s="104">
        <v>71.12</v>
      </c>
    </row>
    <row r="64" spans="1:18" collapsed="1" x14ac:dyDescent="0.25">
      <c r="A64" s="102" t="s">
        <v>1134</v>
      </c>
      <c r="B64" s="102" t="s">
        <v>1135</v>
      </c>
      <c r="C64" s="103">
        <v>22838389793.099998</v>
      </c>
      <c r="D64" s="99">
        <v>-3.1789473684210499E-2</v>
      </c>
      <c r="E64" s="99">
        <v>1.3107170393215099E-2</v>
      </c>
      <c r="F64" s="99">
        <v>-0.108548168249661</v>
      </c>
      <c r="G64" s="98">
        <v>-6.6761363636363702E-2</v>
      </c>
      <c r="H64" s="99">
        <v>-0.14572304263025901</v>
      </c>
      <c r="I64" s="99">
        <v>-7.8171978352375202E-2</v>
      </c>
      <c r="J64" s="98">
        <v>-8.0751549070557593E-2</v>
      </c>
      <c r="K64" s="104">
        <v>110</v>
      </c>
      <c r="L64" s="104">
        <v>83.864999999999995</v>
      </c>
      <c r="M64" s="105">
        <v>879119</v>
      </c>
      <c r="N64" s="105">
        <v>628630</v>
      </c>
      <c r="O64" s="102" t="s">
        <v>21</v>
      </c>
      <c r="P64" s="102" t="s">
        <v>37</v>
      </c>
      <c r="Q64" s="102" t="s">
        <v>38</v>
      </c>
      <c r="R64" s="104">
        <v>91.98</v>
      </c>
    </row>
    <row r="65" spans="1:18" collapsed="1" x14ac:dyDescent="0.25">
      <c r="A65" s="102" t="s">
        <v>408</v>
      </c>
      <c r="B65" s="102" t="s">
        <v>409</v>
      </c>
      <c r="C65" s="103">
        <v>11010643191.540001</v>
      </c>
      <c r="D65" s="99">
        <v>-7.4794315632010803E-3</v>
      </c>
      <c r="E65" s="98">
        <v>1.9331711688644199E-2</v>
      </c>
      <c r="F65" s="98">
        <v>0.105986942630921</v>
      </c>
      <c r="G65" s="98">
        <v>0.204720835224694</v>
      </c>
      <c r="H65" s="98">
        <v>9.7904026475455194E-2</v>
      </c>
      <c r="I65" s="98">
        <v>0.19049043062201002</v>
      </c>
      <c r="J65" s="99">
        <v>0.22022988505747101</v>
      </c>
      <c r="K65" s="104">
        <v>81.69</v>
      </c>
      <c r="L65" s="104">
        <v>58.86</v>
      </c>
      <c r="M65" s="105">
        <v>536287</v>
      </c>
      <c r="N65" s="105">
        <v>441909</v>
      </c>
      <c r="O65" s="102" t="s">
        <v>21</v>
      </c>
      <c r="P65" s="102" t="s">
        <v>83</v>
      </c>
      <c r="Q65" s="102" t="s">
        <v>83</v>
      </c>
      <c r="R65" s="104">
        <v>79.62</v>
      </c>
    </row>
    <row r="66" spans="1:18" collapsed="1" x14ac:dyDescent="0.25">
      <c r="A66" s="102" t="s">
        <v>1118</v>
      </c>
      <c r="B66" s="102" t="s">
        <v>1119</v>
      </c>
      <c r="C66" s="103">
        <v>55262437419</v>
      </c>
      <c r="D66" s="99">
        <v>1.84202310334061E-2</v>
      </c>
      <c r="E66" s="99">
        <v>0.140001397917104</v>
      </c>
      <c r="F66" s="99">
        <v>-9.4794094794094799E-2</v>
      </c>
      <c r="G66" s="98">
        <v>-4.9312193984611896E-2</v>
      </c>
      <c r="H66" s="98">
        <v>-0.19397084259945602</v>
      </c>
      <c r="I66" s="98">
        <v>1.0971301059939001E-2</v>
      </c>
      <c r="J66" s="99">
        <v>-2.1067162835364098E-2</v>
      </c>
      <c r="K66" s="104">
        <v>219.73</v>
      </c>
      <c r="L66" s="104">
        <v>90.76</v>
      </c>
      <c r="M66" s="105">
        <v>1103775</v>
      </c>
      <c r="N66" s="105">
        <v>1067032</v>
      </c>
      <c r="O66" s="102" t="s">
        <v>29</v>
      </c>
      <c r="P66" s="102" t="s">
        <v>618</v>
      </c>
      <c r="Q66" s="102" t="s">
        <v>619</v>
      </c>
      <c r="R66" s="104">
        <v>163.1</v>
      </c>
    </row>
    <row r="67" spans="1:18" collapsed="1" x14ac:dyDescent="0.25">
      <c r="A67" s="102" t="s">
        <v>417</v>
      </c>
      <c r="B67" s="102" t="s">
        <v>418</v>
      </c>
      <c r="C67" s="103">
        <v>70636884743.5</v>
      </c>
      <c r="D67" s="99">
        <v>-8.6671499259353101E-3</v>
      </c>
      <c r="E67" s="99">
        <v>2.4860708350982402E-2</v>
      </c>
      <c r="F67" s="98">
        <v>8.1748460982907598E-2</v>
      </c>
      <c r="G67" s="99">
        <v>0.109371142383522</v>
      </c>
      <c r="H67" s="99">
        <v>0.11341592920353999</v>
      </c>
      <c r="I67" s="99">
        <v>8.9429204765863107E-2</v>
      </c>
      <c r="J67" s="99">
        <v>0.238785396400299</v>
      </c>
      <c r="K67" s="104">
        <v>319.88</v>
      </c>
      <c r="L67" s="104">
        <v>202.01</v>
      </c>
      <c r="M67" s="105">
        <v>315346</v>
      </c>
      <c r="N67" s="105">
        <v>388024</v>
      </c>
      <c r="O67" s="102" t="s">
        <v>21</v>
      </c>
      <c r="P67" s="102" t="s">
        <v>1029</v>
      </c>
      <c r="Q67" s="102" t="s">
        <v>1033</v>
      </c>
      <c r="R67" s="104">
        <v>314.54000000000002</v>
      </c>
    </row>
    <row r="68" spans="1:18" collapsed="1" x14ac:dyDescent="0.25">
      <c r="A68" s="102" t="s">
        <v>369</v>
      </c>
      <c r="B68" s="102" t="s">
        <v>370</v>
      </c>
      <c r="C68" s="103">
        <v>78483714330</v>
      </c>
      <c r="D68" s="99">
        <v>-3.7777406974803897E-2</v>
      </c>
      <c r="E68" s="99">
        <v>6.7335455689642401E-2</v>
      </c>
      <c r="F68" s="98">
        <v>-0.100655021834061</v>
      </c>
      <c r="G68" s="99">
        <v>-8.7534415646064789E-2</v>
      </c>
      <c r="H68" s="98">
        <v>-0.17365012037143199</v>
      </c>
      <c r="I68" s="99">
        <v>-7.7580139484292002E-2</v>
      </c>
      <c r="J68" s="99">
        <v>-1.9435800642758801E-2</v>
      </c>
      <c r="K68" s="104">
        <v>376.35</v>
      </c>
      <c r="L68" s="104">
        <v>222.2</v>
      </c>
      <c r="M68" s="105">
        <v>1205978</v>
      </c>
      <c r="N68" s="105">
        <v>727825</v>
      </c>
      <c r="O68" s="102" t="s">
        <v>66</v>
      </c>
      <c r="P68" s="102" t="s">
        <v>164</v>
      </c>
      <c r="Q68" s="102" t="s">
        <v>165</v>
      </c>
      <c r="R68" s="104">
        <v>288.33</v>
      </c>
    </row>
    <row r="69" spans="1:18" collapsed="1" x14ac:dyDescent="0.25">
      <c r="A69" s="102" t="s">
        <v>212</v>
      </c>
      <c r="B69" s="102" t="s">
        <v>213</v>
      </c>
      <c r="C69" s="103">
        <v>130045068989.77</v>
      </c>
      <c r="D69" s="98">
        <v>1.0453702859573899E-2</v>
      </c>
      <c r="E69" s="98">
        <v>3.7128712871288298E-3</v>
      </c>
      <c r="F69" s="98">
        <v>0.10428082760453</v>
      </c>
      <c r="G69" s="98">
        <v>0.12251029640132299</v>
      </c>
      <c r="H69" s="98">
        <v>0.20588235294117599</v>
      </c>
      <c r="I69" s="98">
        <v>6.5327438164808294E-2</v>
      </c>
      <c r="J69" s="98">
        <v>0.25442335986720499</v>
      </c>
      <c r="K69" s="104">
        <v>335.59</v>
      </c>
      <c r="L69" s="104">
        <v>263.14</v>
      </c>
      <c r="M69" s="105">
        <v>517486</v>
      </c>
      <c r="N69" s="105">
        <v>490690</v>
      </c>
      <c r="O69" s="102" t="s">
        <v>24</v>
      </c>
      <c r="P69" s="102" t="s">
        <v>25</v>
      </c>
      <c r="Q69" s="102" t="s">
        <v>108</v>
      </c>
      <c r="R69" s="104">
        <v>332.51</v>
      </c>
    </row>
    <row r="70" spans="1:18" collapsed="1" x14ac:dyDescent="0.25">
      <c r="A70" s="102" t="s">
        <v>302</v>
      </c>
      <c r="B70" s="102" t="s">
        <v>303</v>
      </c>
      <c r="C70" s="103">
        <v>62770669100.910004</v>
      </c>
      <c r="D70" s="99">
        <v>1.41493903663157E-2</v>
      </c>
      <c r="E70" s="99">
        <v>5.0951032307636798E-2</v>
      </c>
      <c r="F70" s="99">
        <v>9.3280814901383693E-2</v>
      </c>
      <c r="G70" s="99">
        <v>-8.0067237627935387E-3</v>
      </c>
      <c r="H70" s="99">
        <v>-5.1038452290305798E-2</v>
      </c>
      <c r="I70" s="99">
        <v>0.11711926876013599</v>
      </c>
      <c r="J70" s="99">
        <v>0.10362777311707699</v>
      </c>
      <c r="K70" s="104">
        <v>4363.3100000000004</v>
      </c>
      <c r="L70" s="104">
        <v>3214.01</v>
      </c>
      <c r="M70" s="105">
        <v>32936</v>
      </c>
      <c r="N70" s="105">
        <v>39808</v>
      </c>
      <c r="O70" s="102" t="s">
        <v>17</v>
      </c>
      <c r="P70" s="102" t="s">
        <v>59</v>
      </c>
      <c r="Q70" s="102" t="s">
        <v>304</v>
      </c>
      <c r="R70" s="104">
        <v>3788.71</v>
      </c>
    </row>
    <row r="71" spans="1:18" collapsed="1" x14ac:dyDescent="0.25">
      <c r="A71" s="102" t="s">
        <v>871</v>
      </c>
      <c r="B71" s="102" t="s">
        <v>872</v>
      </c>
      <c r="C71" s="103">
        <v>69667790183.669998</v>
      </c>
      <c r="D71" s="99">
        <v>4.2872454448017495E-3</v>
      </c>
      <c r="E71" s="99">
        <v>5.0448430493273501E-2</v>
      </c>
      <c r="F71" s="99">
        <v>-1.3338013338013299E-2</v>
      </c>
      <c r="G71" s="99">
        <v>0.26964769647696502</v>
      </c>
      <c r="H71" s="99">
        <v>1.38624787775891</v>
      </c>
      <c r="I71" s="99">
        <v>-2.46356696738377E-2</v>
      </c>
      <c r="J71" s="99">
        <v>1.86252545824847</v>
      </c>
      <c r="K71" s="104">
        <v>29.995000000000001</v>
      </c>
      <c r="L71" s="104">
        <v>7.53</v>
      </c>
      <c r="M71" s="105">
        <v>6067817</v>
      </c>
      <c r="N71" s="105">
        <v>10068591</v>
      </c>
      <c r="O71" s="102" t="s">
        <v>44</v>
      </c>
      <c r="P71" s="102" t="s">
        <v>93</v>
      </c>
      <c r="Q71" s="102" t="s">
        <v>94</v>
      </c>
      <c r="R71" s="104">
        <v>28.11</v>
      </c>
    </row>
    <row r="72" spans="1:18" collapsed="1" x14ac:dyDescent="0.25">
      <c r="A72" s="102" t="s">
        <v>1285</v>
      </c>
      <c r="B72" s="102" t="s">
        <v>1286</v>
      </c>
      <c r="C72" s="103">
        <v>35931494000</v>
      </c>
      <c r="D72" s="99">
        <v>6.1338289962826796E-3</v>
      </c>
      <c r="E72" s="99">
        <v>3.8365624400537E-2</v>
      </c>
      <c r="F72" s="98">
        <v>7.8179464196793197E-2</v>
      </c>
      <c r="G72" s="98">
        <v>3.6476783149832499E-2</v>
      </c>
      <c r="H72" s="99">
        <v>-0.18839493215383499</v>
      </c>
      <c r="I72" s="99">
        <v>7.3049856279116004E-2</v>
      </c>
      <c r="J72" s="99">
        <v>-0.191365401852405</v>
      </c>
      <c r="K72" s="104">
        <v>150.36000000000001</v>
      </c>
      <c r="L72" s="104">
        <v>96.27</v>
      </c>
      <c r="M72" s="105">
        <v>2391370</v>
      </c>
      <c r="N72" s="105">
        <v>1838526</v>
      </c>
      <c r="O72" s="102" t="s">
        <v>86</v>
      </c>
      <c r="P72" s="102" t="s">
        <v>174</v>
      </c>
      <c r="Q72" s="102" t="s">
        <v>174</v>
      </c>
      <c r="R72" s="104">
        <v>108.26</v>
      </c>
    </row>
    <row r="73" spans="1:18" collapsed="1" x14ac:dyDescent="0.25">
      <c r="A73" s="102" t="s">
        <v>910</v>
      </c>
      <c r="B73" s="102" t="s">
        <v>911</v>
      </c>
      <c r="C73" s="103">
        <v>45335153919.120003</v>
      </c>
      <c r="D73" s="99">
        <v>2.6530868854520301E-2</v>
      </c>
      <c r="E73" s="99">
        <v>1.359488484698E-2</v>
      </c>
      <c r="F73" s="99">
        <v>1.38466314809065E-2</v>
      </c>
      <c r="G73" s="99">
        <v>9.0496226541107297E-2</v>
      </c>
      <c r="H73" s="99">
        <v>0.11248892825509299</v>
      </c>
      <c r="I73" s="99">
        <v>7.9323109465891106E-2</v>
      </c>
      <c r="J73" s="99">
        <v>0.11446317657497801</v>
      </c>
      <c r="K73" s="104">
        <v>163.71</v>
      </c>
      <c r="L73" s="104">
        <v>137.44</v>
      </c>
      <c r="M73" s="105">
        <v>751019</v>
      </c>
      <c r="N73" s="105">
        <v>673091</v>
      </c>
      <c r="O73" s="102" t="s">
        <v>17</v>
      </c>
      <c r="P73" s="102" t="s">
        <v>55</v>
      </c>
      <c r="Q73" s="102" t="s">
        <v>56</v>
      </c>
      <c r="R73" s="104">
        <v>163.28</v>
      </c>
    </row>
    <row r="74" spans="1:18" collapsed="1" x14ac:dyDescent="0.25">
      <c r="A74" s="102" t="s">
        <v>1312</v>
      </c>
      <c r="B74" s="102" t="s">
        <v>1313</v>
      </c>
      <c r="C74" s="103">
        <v>43780849129.160004</v>
      </c>
      <c r="D74" s="98">
        <v>-2.5040034939583601E-2</v>
      </c>
      <c r="E74" s="99">
        <v>9.9039960613768602E-2</v>
      </c>
      <c r="F74" s="99">
        <v>-0.210119714572153</v>
      </c>
      <c r="G74" s="99">
        <v>-9.7864888529669292E-2</v>
      </c>
      <c r="H74" s="99">
        <v>-0.29671829876608002</v>
      </c>
      <c r="I74" s="99">
        <v>-0.17131720596423899</v>
      </c>
      <c r="J74" s="99">
        <v>-0.26732673267326701</v>
      </c>
      <c r="K74" s="104">
        <v>194.24</v>
      </c>
      <c r="L74" s="104">
        <v>110.64</v>
      </c>
      <c r="M74" s="105">
        <v>1067735</v>
      </c>
      <c r="N74" s="105">
        <v>967161</v>
      </c>
      <c r="O74" s="102" t="s">
        <v>24</v>
      </c>
      <c r="P74" s="102" t="s">
        <v>89</v>
      </c>
      <c r="Q74" s="102" t="s">
        <v>122</v>
      </c>
      <c r="R74" s="104">
        <v>133.94</v>
      </c>
    </row>
    <row r="75" spans="1:18" collapsed="1" x14ac:dyDescent="0.25">
      <c r="A75" s="102" t="s">
        <v>558</v>
      </c>
      <c r="B75" s="102" t="s">
        <v>559</v>
      </c>
      <c r="C75" s="103">
        <v>11364195438.959999</v>
      </c>
      <c r="D75" s="99">
        <v>-4.9381225475399998E-2</v>
      </c>
      <c r="E75" s="99">
        <v>-0.11013788426763099</v>
      </c>
      <c r="F75" s="98">
        <v>-0.17662745098039198</v>
      </c>
      <c r="G75" s="98">
        <v>-4.71954982755491E-2</v>
      </c>
      <c r="H75" s="99">
        <v>-1.1177394034536901E-2</v>
      </c>
      <c r="I75" s="99">
        <v>-0.13705611573871099</v>
      </c>
      <c r="J75" s="99">
        <v>-7.4739996474528392E-2</v>
      </c>
      <c r="K75" s="104">
        <v>195.9</v>
      </c>
      <c r="L75" s="104">
        <v>144.15</v>
      </c>
      <c r="M75" s="105">
        <v>482568</v>
      </c>
      <c r="N75" s="105">
        <v>317819</v>
      </c>
      <c r="O75" s="102" t="s">
        <v>24</v>
      </c>
      <c r="P75" s="102" t="s">
        <v>1034</v>
      </c>
      <c r="Q75" s="102" t="s">
        <v>1035</v>
      </c>
      <c r="R75" s="104">
        <v>157.47</v>
      </c>
    </row>
    <row r="76" spans="1:18" collapsed="1" x14ac:dyDescent="0.25">
      <c r="A76" s="102" t="s">
        <v>666</v>
      </c>
      <c r="B76" s="102" t="s">
        <v>667</v>
      </c>
      <c r="C76" s="103">
        <v>67525571427.900002</v>
      </c>
      <c r="D76" s="99">
        <v>3.4192229038854799E-2</v>
      </c>
      <c r="E76" s="99">
        <v>4.8254705248321102E-2</v>
      </c>
      <c r="F76" s="98">
        <v>5.8877721943048501E-2</v>
      </c>
      <c r="G76" s="98">
        <v>4.0747448139611502E-2</v>
      </c>
      <c r="H76" s="99">
        <v>0.120237462342726</v>
      </c>
      <c r="I76" s="99">
        <v>9.6435695082820197E-2</v>
      </c>
      <c r="J76" s="99">
        <v>0.23527112848070397</v>
      </c>
      <c r="K76" s="104">
        <v>128.9</v>
      </c>
      <c r="L76" s="104">
        <v>97.47</v>
      </c>
      <c r="M76" s="105">
        <v>1513542</v>
      </c>
      <c r="N76" s="105">
        <v>1447943</v>
      </c>
      <c r="O76" s="102" t="s">
        <v>29</v>
      </c>
      <c r="P76" s="102" t="s">
        <v>161</v>
      </c>
      <c r="Q76" s="102" t="s">
        <v>161</v>
      </c>
      <c r="R76" s="104">
        <v>126.43</v>
      </c>
    </row>
    <row r="77" spans="1:18" collapsed="1" x14ac:dyDescent="0.25">
      <c r="A77" s="102" t="s">
        <v>787</v>
      </c>
      <c r="B77" s="102" t="s">
        <v>788</v>
      </c>
      <c r="C77" s="103">
        <v>53705600000</v>
      </c>
      <c r="D77" s="99">
        <v>8.9386020612514105E-3</v>
      </c>
      <c r="E77" s="99">
        <v>-4.0104094056415199E-2</v>
      </c>
      <c r="F77" s="99">
        <v>5.6735048856602105E-2</v>
      </c>
      <c r="G77" s="99">
        <v>-2.1784428869103901E-2</v>
      </c>
      <c r="H77" s="99">
        <v>-1.0253953042644901E-2</v>
      </c>
      <c r="I77" s="99">
        <v>-7.6387220754263697E-3</v>
      </c>
      <c r="J77" s="99">
        <v>9.1005123329636103E-2</v>
      </c>
      <c r="K77" s="104">
        <v>216.69</v>
      </c>
      <c r="L77" s="104">
        <v>176.81</v>
      </c>
      <c r="M77" s="105">
        <v>523626</v>
      </c>
      <c r="N77" s="105">
        <v>537370</v>
      </c>
      <c r="O77" s="102" t="s">
        <v>24</v>
      </c>
      <c r="P77" s="102" t="s">
        <v>25</v>
      </c>
      <c r="Q77" s="102" t="s">
        <v>108</v>
      </c>
      <c r="R77" s="104">
        <v>206.56</v>
      </c>
    </row>
    <row r="78" spans="1:18" collapsed="1" x14ac:dyDescent="0.25">
      <c r="A78" s="102" t="s">
        <v>137</v>
      </c>
      <c r="B78" s="102" t="s">
        <v>1078</v>
      </c>
      <c r="C78" s="103">
        <v>20004355000</v>
      </c>
      <c r="D78" s="99">
        <v>1.14521513353116E-2</v>
      </c>
      <c r="E78" s="99">
        <v>-0.100857307724013</v>
      </c>
      <c r="F78" s="99">
        <v>-0.124668967177594</v>
      </c>
      <c r="G78" s="99">
        <v>-0.13263886127788099</v>
      </c>
      <c r="H78" s="99">
        <v>-0.18240761562101798</v>
      </c>
      <c r="I78" s="99">
        <v>-0.10207861699938199</v>
      </c>
      <c r="J78" s="99">
        <v>-4.1056749747241598E-2</v>
      </c>
      <c r="K78" s="104">
        <v>310.41000000000003</v>
      </c>
      <c r="L78" s="104">
        <v>209.16</v>
      </c>
      <c r="M78" s="105">
        <v>425174</v>
      </c>
      <c r="N78" s="105">
        <v>299703</v>
      </c>
      <c r="O78" s="102" t="s">
        <v>66</v>
      </c>
      <c r="P78" s="102" t="s">
        <v>97</v>
      </c>
      <c r="Q78" s="102" t="s">
        <v>138</v>
      </c>
      <c r="R78" s="104">
        <v>218.15</v>
      </c>
    </row>
    <row r="79" spans="1:18" collapsed="1" x14ac:dyDescent="0.25">
      <c r="A79" s="102" t="s">
        <v>405</v>
      </c>
      <c r="B79" s="102" t="s">
        <v>406</v>
      </c>
      <c r="C79" s="103">
        <v>228503721661.60001</v>
      </c>
      <c r="D79" s="99">
        <v>-1.1528229382205199E-2</v>
      </c>
      <c r="E79" s="99">
        <v>-1.96979645436646E-3</v>
      </c>
      <c r="F79" s="98">
        <v>0.14075185917991401</v>
      </c>
      <c r="G79" s="98">
        <v>0.152944421459109</v>
      </c>
      <c r="H79" s="99">
        <v>0.125016821423765</v>
      </c>
      <c r="I79" s="99">
        <v>0.16499442586399099</v>
      </c>
      <c r="J79" s="99">
        <v>0.16119174942704301</v>
      </c>
      <c r="K79" s="104">
        <v>171.48</v>
      </c>
      <c r="L79" s="104">
        <v>127.63</v>
      </c>
      <c r="M79" s="105">
        <v>4349563</v>
      </c>
      <c r="N79" s="105">
        <v>3250155</v>
      </c>
      <c r="O79" s="102" t="s">
        <v>86</v>
      </c>
      <c r="P79" s="102" t="s">
        <v>407</v>
      </c>
      <c r="Q79" s="102" t="s">
        <v>1032</v>
      </c>
      <c r="R79" s="104">
        <v>167.2</v>
      </c>
    </row>
    <row r="80" spans="1:18" collapsed="1" x14ac:dyDescent="0.25">
      <c r="A80" s="102" t="s">
        <v>23</v>
      </c>
      <c r="B80" s="102" t="s">
        <v>1122</v>
      </c>
      <c r="C80" s="103">
        <v>52626115040</v>
      </c>
      <c r="D80" s="98">
        <v>-2.5327553455750701E-3</v>
      </c>
      <c r="E80" s="99">
        <v>-0.15637487126673499</v>
      </c>
      <c r="F80" s="99">
        <v>-0.200507515127855</v>
      </c>
      <c r="G80" s="99">
        <v>-0.202251567917105</v>
      </c>
      <c r="H80" s="99">
        <v>-0.30203469547731898</v>
      </c>
      <c r="I80" s="99">
        <v>-0.20866339503071998</v>
      </c>
      <c r="J80" s="98">
        <v>-0.36911986691722398</v>
      </c>
      <c r="K80" s="104">
        <v>351.17500000000001</v>
      </c>
      <c r="L80" s="104">
        <v>195.1</v>
      </c>
      <c r="M80" s="105">
        <v>650191</v>
      </c>
      <c r="N80" s="105">
        <v>507966</v>
      </c>
      <c r="O80" s="102" t="s">
        <v>24</v>
      </c>
      <c r="P80" s="102" t="s">
        <v>25</v>
      </c>
      <c r="Q80" s="102" t="s">
        <v>26</v>
      </c>
      <c r="R80" s="104">
        <v>204.79</v>
      </c>
    </row>
    <row r="81" spans="1:18" collapsed="1" x14ac:dyDescent="0.25">
      <c r="A81" s="102" t="s">
        <v>662</v>
      </c>
      <c r="B81" s="102" t="s">
        <v>663</v>
      </c>
      <c r="C81" s="103">
        <v>112196069081.97</v>
      </c>
      <c r="D81" s="99">
        <v>1.6535194174757399E-2</v>
      </c>
      <c r="E81" s="99">
        <v>2.4774430341030901E-2</v>
      </c>
      <c r="F81" s="98">
        <v>8.8177979863592201E-2</v>
      </c>
      <c r="G81" s="98">
        <v>0.15914201695208502</v>
      </c>
      <c r="H81" s="99">
        <v>2.2273073989321303E-2</v>
      </c>
      <c r="I81" s="99">
        <v>0.162157474852584</v>
      </c>
      <c r="J81" s="98">
        <v>0.256280464941882</v>
      </c>
      <c r="K81" s="104">
        <v>68.599999999999994</v>
      </c>
      <c r="L81" s="104">
        <v>52.4</v>
      </c>
      <c r="M81" s="105">
        <v>3151883</v>
      </c>
      <c r="N81" s="105">
        <v>2896147</v>
      </c>
      <c r="O81" s="102" t="s">
        <v>86</v>
      </c>
      <c r="P81" s="102" t="s">
        <v>259</v>
      </c>
      <c r="Q81" s="102" t="s">
        <v>259</v>
      </c>
      <c r="R81" s="104">
        <v>67.010000000000005</v>
      </c>
    </row>
    <row r="82" spans="1:18" collapsed="1" x14ac:dyDescent="0.25">
      <c r="A82" s="102" t="s">
        <v>831</v>
      </c>
      <c r="B82" s="102" t="s">
        <v>832</v>
      </c>
      <c r="C82" s="103">
        <v>9132189456.7600002</v>
      </c>
      <c r="D82" s="99">
        <v>-4.6325376884422197E-2</v>
      </c>
      <c r="E82" s="99">
        <v>-3.1188443860802302E-3</v>
      </c>
      <c r="F82" s="99">
        <v>3.8829969209716E-2</v>
      </c>
      <c r="G82" s="99">
        <v>-0.10913891741235099</v>
      </c>
      <c r="H82" s="99">
        <v>-0.19413481953290901</v>
      </c>
      <c r="I82" s="99">
        <v>-4.2264627030436895E-2</v>
      </c>
      <c r="J82" s="99">
        <v>-8.248980208490711E-2</v>
      </c>
      <c r="K82" s="104">
        <v>90.85</v>
      </c>
      <c r="L82" s="104">
        <v>47.94</v>
      </c>
      <c r="M82" s="105">
        <v>2037132</v>
      </c>
      <c r="N82" s="105">
        <v>1470607</v>
      </c>
      <c r="O82" s="102" t="s">
        <v>66</v>
      </c>
      <c r="P82" s="102" t="s">
        <v>67</v>
      </c>
      <c r="Q82" s="102" t="s">
        <v>68</v>
      </c>
      <c r="R82" s="104">
        <v>60.73</v>
      </c>
    </row>
    <row r="83" spans="1:18" collapsed="1" x14ac:dyDescent="0.25">
      <c r="A83" s="102" t="s">
        <v>773</v>
      </c>
      <c r="B83" s="102" t="s">
        <v>774</v>
      </c>
      <c r="C83" s="103">
        <v>29522064000</v>
      </c>
      <c r="D83" s="99">
        <v>4.04487521941532E-3</v>
      </c>
      <c r="E83" s="99">
        <v>5.7386272303488105E-2</v>
      </c>
      <c r="F83" s="98">
        <v>0.19523939311347299</v>
      </c>
      <c r="G83" s="98">
        <v>0.34094383854856802</v>
      </c>
      <c r="H83" s="98">
        <v>0.17516748548459099</v>
      </c>
      <c r="I83" s="98">
        <v>0.28401327347257499</v>
      </c>
      <c r="J83" s="98">
        <v>0.145993031358885</v>
      </c>
      <c r="K83" s="104">
        <v>133.38</v>
      </c>
      <c r="L83" s="104">
        <v>90.25</v>
      </c>
      <c r="M83" s="105">
        <v>707010</v>
      </c>
      <c r="N83" s="105">
        <v>664158</v>
      </c>
      <c r="O83" s="102" t="s">
        <v>33</v>
      </c>
      <c r="P83" s="102" t="s">
        <v>47</v>
      </c>
      <c r="Q83" s="102" t="s">
        <v>175</v>
      </c>
      <c r="R83" s="104">
        <v>131.56</v>
      </c>
    </row>
    <row r="84" spans="1:18" collapsed="1" x14ac:dyDescent="0.25">
      <c r="A84" s="102" t="s">
        <v>276</v>
      </c>
      <c r="B84" s="102" t="s">
        <v>277</v>
      </c>
      <c r="C84" s="103">
        <v>7812463866.54</v>
      </c>
      <c r="D84" s="98">
        <v>-4.36197132184599E-2</v>
      </c>
      <c r="E84" s="99">
        <v>-0.13587370713119198</v>
      </c>
      <c r="F84" s="98">
        <v>-0.289658567145478</v>
      </c>
      <c r="G84" s="99">
        <v>-6.1875775663376896E-2</v>
      </c>
      <c r="H84" s="99">
        <v>1.8870346598202799E-2</v>
      </c>
      <c r="I84" s="99">
        <v>-0.20423100060156402</v>
      </c>
      <c r="J84" s="99">
        <v>3.0779220779220798E-2</v>
      </c>
      <c r="K84" s="104">
        <v>228.39</v>
      </c>
      <c r="L84" s="104">
        <v>91.9</v>
      </c>
      <c r="M84" s="105">
        <v>250160</v>
      </c>
      <c r="N84" s="105">
        <v>222498</v>
      </c>
      <c r="O84" s="102" t="s">
        <v>109</v>
      </c>
      <c r="P84" s="102" t="s">
        <v>110</v>
      </c>
      <c r="Q84" s="102" t="s">
        <v>110</v>
      </c>
      <c r="R84" s="104">
        <v>158.74</v>
      </c>
    </row>
    <row r="85" spans="1:18" collapsed="1" x14ac:dyDescent="0.25">
      <c r="A85" s="102" t="s">
        <v>502</v>
      </c>
      <c r="B85" s="102" t="s">
        <v>503</v>
      </c>
      <c r="C85" s="103">
        <v>22898833931.73</v>
      </c>
      <c r="D85" s="99">
        <v>2.8180354267310897E-3</v>
      </c>
      <c r="E85" s="99">
        <v>2.5665660170189501E-2</v>
      </c>
      <c r="F85" s="99">
        <v>4.8400673400673402E-2</v>
      </c>
      <c r="G85" s="99">
        <v>1.0821046936290999E-2</v>
      </c>
      <c r="H85" s="99">
        <v>2.94806447169031E-2</v>
      </c>
      <c r="I85" s="99">
        <v>6.8640068640068594E-2</v>
      </c>
      <c r="J85" s="99">
        <v>7.44787922358017E-2</v>
      </c>
      <c r="K85" s="104">
        <v>76.39</v>
      </c>
      <c r="L85" s="104">
        <v>67.709999999999994</v>
      </c>
      <c r="M85" s="105">
        <v>1033083</v>
      </c>
      <c r="N85" s="105">
        <v>827869</v>
      </c>
      <c r="O85" s="102" t="s">
        <v>29</v>
      </c>
      <c r="P85" s="102" t="s">
        <v>30</v>
      </c>
      <c r="Q85" s="102" t="s">
        <v>30</v>
      </c>
      <c r="R85" s="104">
        <v>74.73</v>
      </c>
    </row>
    <row r="86" spans="1:18" collapsed="1" x14ac:dyDescent="0.25">
      <c r="A86" s="102" t="s">
        <v>978</v>
      </c>
      <c r="B86" s="102" t="s">
        <v>979</v>
      </c>
      <c r="C86" s="103">
        <v>19084740278.73</v>
      </c>
      <c r="D86" s="98">
        <v>-5.9327344892416894E-2</v>
      </c>
      <c r="E86" s="99">
        <v>-0.11688566385565799</v>
      </c>
      <c r="F86" s="99">
        <v>-0.28952350899337298</v>
      </c>
      <c r="G86" s="99">
        <v>-0.34291551145483701</v>
      </c>
      <c r="H86" s="99">
        <v>-0.48812095032397401</v>
      </c>
      <c r="I86" s="99">
        <v>-0.33030933967876303</v>
      </c>
      <c r="J86" s="99">
        <v>-0.38542377507847697</v>
      </c>
      <c r="K86" s="104">
        <v>97.4</v>
      </c>
      <c r="L86" s="104">
        <v>43.92</v>
      </c>
      <c r="M86" s="105">
        <v>2833122</v>
      </c>
      <c r="N86" s="105">
        <v>2102314</v>
      </c>
      <c r="O86" s="102" t="s">
        <v>51</v>
      </c>
      <c r="P86" s="102" t="s">
        <v>199</v>
      </c>
      <c r="Q86" s="102" t="s">
        <v>200</v>
      </c>
      <c r="R86" s="104">
        <v>45.03</v>
      </c>
    </row>
    <row r="87" spans="1:18" collapsed="1" x14ac:dyDescent="0.25">
      <c r="A87" s="102" t="s">
        <v>1153</v>
      </c>
      <c r="B87" s="102" t="s">
        <v>1154</v>
      </c>
      <c r="C87" s="103">
        <v>28361187822</v>
      </c>
      <c r="D87" s="98">
        <v>-5.1748319388693594E-3</v>
      </c>
      <c r="E87" s="99">
        <v>0.19125524829882701</v>
      </c>
      <c r="F87" s="98">
        <v>0.24312564211035198</v>
      </c>
      <c r="G87" s="99">
        <v>0.247966302518008</v>
      </c>
      <c r="H87" s="99">
        <v>0.35247518952521406</v>
      </c>
      <c r="I87" s="99">
        <v>0.43235150755518398</v>
      </c>
      <c r="J87" s="98">
        <v>-8.1121211023828896E-2</v>
      </c>
      <c r="K87" s="104">
        <v>487.59284573999997</v>
      </c>
      <c r="L87" s="104">
        <v>269.99973</v>
      </c>
      <c r="M87" s="105">
        <v>119274</v>
      </c>
      <c r="N87" s="105">
        <v>125918</v>
      </c>
      <c r="O87" s="102" t="s">
        <v>74</v>
      </c>
      <c r="P87" s="102" t="s">
        <v>75</v>
      </c>
      <c r="Q87" s="102" t="s">
        <v>76</v>
      </c>
      <c r="R87" s="104">
        <v>411.4</v>
      </c>
    </row>
    <row r="88" spans="1:18" collapsed="1" x14ac:dyDescent="0.25">
      <c r="A88" s="102" t="s">
        <v>427</v>
      </c>
      <c r="B88" s="102" t="s">
        <v>428</v>
      </c>
      <c r="C88" s="103">
        <v>30344422898.099998</v>
      </c>
      <c r="D88" s="98">
        <v>-2.2874680616240498E-2</v>
      </c>
      <c r="E88" s="99">
        <v>2.83704870558656E-2</v>
      </c>
      <c r="F88" s="99">
        <v>0.134416906550586</v>
      </c>
      <c r="G88" s="99">
        <v>0.27876377594428298</v>
      </c>
      <c r="H88" s="99">
        <v>0.19261145556539699</v>
      </c>
      <c r="I88" s="99">
        <v>0.26544358075695601</v>
      </c>
      <c r="J88" s="99">
        <v>0.27747469955724197</v>
      </c>
      <c r="K88" s="104">
        <v>673.89</v>
      </c>
      <c r="L88" s="104">
        <v>419</v>
      </c>
      <c r="M88" s="105">
        <v>114906</v>
      </c>
      <c r="N88" s="105">
        <v>105329</v>
      </c>
      <c r="O88" s="102" t="s">
        <v>66</v>
      </c>
      <c r="P88" s="102" t="s">
        <v>125</v>
      </c>
      <c r="Q88" s="102" t="s">
        <v>126</v>
      </c>
      <c r="R88" s="104">
        <v>646.29999999999995</v>
      </c>
    </row>
    <row r="89" spans="1:18" collapsed="1" x14ac:dyDescent="0.25">
      <c r="A89" s="102" t="s">
        <v>114</v>
      </c>
      <c r="B89" s="102" t="s">
        <v>115</v>
      </c>
      <c r="C89" s="103">
        <v>96320673640.199997</v>
      </c>
      <c r="D89" s="99">
        <v>3.7846131365529397E-2</v>
      </c>
      <c r="E89" s="99">
        <v>9.1894384872593313E-2</v>
      </c>
      <c r="F89" s="98">
        <v>0.27915353444394397</v>
      </c>
      <c r="G89" s="98">
        <v>0.80771188597607502</v>
      </c>
      <c r="H89" s="99">
        <v>2.7263903462749197</v>
      </c>
      <c r="I89" s="99">
        <v>0.64915539559992996</v>
      </c>
      <c r="J89" s="99">
        <v>4.5882973611635798</v>
      </c>
      <c r="K89" s="104">
        <v>307.25</v>
      </c>
      <c r="L89" s="104">
        <v>28.84</v>
      </c>
      <c r="M89" s="105">
        <v>3359772</v>
      </c>
      <c r="N89" s="105">
        <v>2691500</v>
      </c>
      <c r="O89" s="102" t="s">
        <v>66</v>
      </c>
      <c r="P89" s="102" t="s">
        <v>116</v>
      </c>
      <c r="Q89" s="102" t="s">
        <v>116</v>
      </c>
      <c r="R89" s="104">
        <v>284.10000000000002</v>
      </c>
    </row>
    <row r="90" spans="1:18" collapsed="1" x14ac:dyDescent="0.25">
      <c r="A90" s="102" t="s">
        <v>777</v>
      </c>
      <c r="B90" s="102" t="s">
        <v>778</v>
      </c>
      <c r="C90" s="103">
        <v>94090715434.320007</v>
      </c>
      <c r="D90" s="99">
        <v>-1.0229965156794401E-2</v>
      </c>
      <c r="E90" s="98">
        <v>8.7701026190840803E-2</v>
      </c>
      <c r="F90" s="98">
        <v>8.9904539734184399E-2</v>
      </c>
      <c r="G90" s="98">
        <v>0.23536165327210098</v>
      </c>
      <c r="H90" s="98">
        <v>0.33213280810354495</v>
      </c>
      <c r="I90" s="98">
        <v>0.14453326456936599</v>
      </c>
      <c r="J90" s="98">
        <v>0.22251678430022401</v>
      </c>
      <c r="K90" s="104">
        <v>369.96</v>
      </c>
      <c r="L90" s="104">
        <v>205.61</v>
      </c>
      <c r="M90" s="105">
        <v>711642</v>
      </c>
      <c r="N90" s="105">
        <v>635043</v>
      </c>
      <c r="O90" s="102" t="s">
        <v>17</v>
      </c>
      <c r="P90" s="102" t="s">
        <v>55</v>
      </c>
      <c r="Q90" s="102" t="s">
        <v>168</v>
      </c>
      <c r="R90" s="104">
        <v>355.08</v>
      </c>
    </row>
    <row r="91" spans="1:18" collapsed="1" x14ac:dyDescent="0.25">
      <c r="A91" s="102" t="s">
        <v>835</v>
      </c>
      <c r="B91" s="102" t="s">
        <v>836</v>
      </c>
      <c r="C91" s="103">
        <v>30635815697.200001</v>
      </c>
      <c r="D91" s="98">
        <v>1.3054463784390799E-2</v>
      </c>
      <c r="E91" s="99">
        <v>4.1865165295221801E-2</v>
      </c>
      <c r="F91" s="99">
        <v>-1.8962821994154798E-2</v>
      </c>
      <c r="G91" s="99">
        <v>9.3982113081703803E-2</v>
      </c>
      <c r="H91" s="98">
        <v>5.6429773841762502E-2</v>
      </c>
      <c r="I91" s="98">
        <v>0.108431884503148</v>
      </c>
      <c r="J91" s="98">
        <v>-6.7571059431524597E-2</v>
      </c>
      <c r="K91" s="104">
        <v>162.76</v>
      </c>
      <c r="L91" s="104">
        <v>121.18</v>
      </c>
      <c r="M91" s="105">
        <v>496698</v>
      </c>
      <c r="N91" s="105">
        <v>448132</v>
      </c>
      <c r="O91" s="102" t="s">
        <v>51</v>
      </c>
      <c r="P91" s="102" t="s">
        <v>52</v>
      </c>
      <c r="Q91" s="102" t="s">
        <v>1037</v>
      </c>
      <c r="R91" s="104">
        <v>144.34</v>
      </c>
    </row>
    <row r="92" spans="1:18" collapsed="1" x14ac:dyDescent="0.25">
      <c r="A92" s="102" t="s">
        <v>429</v>
      </c>
      <c r="B92" s="102" t="s">
        <v>430</v>
      </c>
      <c r="C92" s="103">
        <v>188347573567.63</v>
      </c>
      <c r="D92" s="99">
        <v>-2.5609756097560998E-2</v>
      </c>
      <c r="E92" s="99">
        <v>1.63352748209145E-2</v>
      </c>
      <c r="F92" s="99">
        <v>0.25193798449612403</v>
      </c>
      <c r="G92" s="98">
        <v>0.21253993610223598</v>
      </c>
      <c r="H92" s="98">
        <v>0.27549991598050799</v>
      </c>
      <c r="I92" s="98">
        <v>0.23684210526315799</v>
      </c>
      <c r="J92" s="98">
        <v>0.46946084599748306</v>
      </c>
      <c r="K92" s="104">
        <v>157.26</v>
      </c>
      <c r="L92" s="104">
        <v>95.3</v>
      </c>
      <c r="M92" s="105">
        <v>3350301</v>
      </c>
      <c r="N92" s="105">
        <v>2753841</v>
      </c>
      <c r="O92" s="102" t="s">
        <v>109</v>
      </c>
      <c r="P92" s="102" t="s">
        <v>402</v>
      </c>
      <c r="Q92" s="102" t="s">
        <v>402</v>
      </c>
      <c r="R92" s="104">
        <v>151.81</v>
      </c>
    </row>
    <row r="93" spans="1:18" collapsed="1" x14ac:dyDescent="0.25">
      <c r="A93" s="102" t="s">
        <v>1302</v>
      </c>
      <c r="B93" s="102" t="s">
        <v>1303</v>
      </c>
      <c r="C93" s="103">
        <v>35048537901.519997</v>
      </c>
      <c r="D93" s="99">
        <v>-3.1638446030352201E-2</v>
      </c>
      <c r="E93" s="99">
        <v>9.091795786422921E-2</v>
      </c>
      <c r="F93" s="99">
        <v>0.14777241874715999</v>
      </c>
      <c r="G93" s="99">
        <v>0.264912110637198</v>
      </c>
      <c r="H93" s="98">
        <v>0.284018040180402</v>
      </c>
      <c r="I93" s="98">
        <v>0.27973651089426099</v>
      </c>
      <c r="J93" s="99">
        <v>0.80610856075111303</v>
      </c>
      <c r="K93" s="104">
        <v>832.32</v>
      </c>
      <c r="L93" s="104">
        <v>321.73</v>
      </c>
      <c r="M93" s="105">
        <v>96944</v>
      </c>
      <c r="N93" s="105">
        <v>101379</v>
      </c>
      <c r="O93" s="102" t="s">
        <v>21</v>
      </c>
      <c r="P93" s="102" t="s">
        <v>254</v>
      </c>
      <c r="Q93" s="102" t="s">
        <v>254</v>
      </c>
      <c r="R93" s="104">
        <v>782.93</v>
      </c>
    </row>
    <row r="94" spans="1:18" collapsed="1" x14ac:dyDescent="0.25">
      <c r="A94" s="102" t="s">
        <v>445</v>
      </c>
      <c r="B94" s="102" t="s">
        <v>446</v>
      </c>
      <c r="C94" s="103">
        <v>11471195780</v>
      </c>
      <c r="D94" s="98">
        <v>1.18112971583395E-3</v>
      </c>
      <c r="E94" s="99">
        <v>-1.9394351820346999E-2</v>
      </c>
      <c r="F94" s="98">
        <v>3.0610785295379903E-2</v>
      </c>
      <c r="G94" s="99">
        <v>8.2156803844998502E-2</v>
      </c>
      <c r="H94" s="99">
        <v>3.9982678983833599E-2</v>
      </c>
      <c r="I94" s="99">
        <v>3.0316030316030099E-2</v>
      </c>
      <c r="J94" s="99">
        <v>0.18630114431546901</v>
      </c>
      <c r="K94" s="104">
        <v>152.41</v>
      </c>
      <c r="L94" s="104">
        <v>109.4</v>
      </c>
      <c r="M94" s="105">
        <v>216832</v>
      </c>
      <c r="N94" s="105">
        <v>178632</v>
      </c>
      <c r="O94" s="102" t="s">
        <v>24</v>
      </c>
      <c r="P94" s="102" t="s">
        <v>25</v>
      </c>
      <c r="Q94" s="102" t="s">
        <v>223</v>
      </c>
      <c r="R94" s="104">
        <v>144.1</v>
      </c>
    </row>
    <row r="95" spans="1:18" collapsed="1" x14ac:dyDescent="0.25">
      <c r="A95" s="102" t="s">
        <v>120</v>
      </c>
      <c r="B95" s="102" t="s">
        <v>121</v>
      </c>
      <c r="C95" s="103">
        <v>11646120000</v>
      </c>
      <c r="D95" s="99">
        <v>-7.94251134644486E-3</v>
      </c>
      <c r="E95" s="99">
        <v>1.7850213426464902E-2</v>
      </c>
      <c r="F95" s="99">
        <v>-0.10751956447771301</v>
      </c>
      <c r="G95" s="99">
        <v>9.3828190158465399E-2</v>
      </c>
      <c r="H95" s="99">
        <v>0.229147141518276</v>
      </c>
      <c r="I95" s="99">
        <v>-1.5226494099733799E-3</v>
      </c>
      <c r="J95" s="99">
        <v>0.43490153172866497</v>
      </c>
      <c r="K95" s="104">
        <v>29.6</v>
      </c>
      <c r="L95" s="104">
        <v>11.6</v>
      </c>
      <c r="M95" s="105">
        <v>2371764</v>
      </c>
      <c r="N95" s="105">
        <v>1682999</v>
      </c>
      <c r="O95" s="102" t="s">
        <v>24</v>
      </c>
      <c r="P95" s="102" t="s">
        <v>89</v>
      </c>
      <c r="Q95" s="102" t="s">
        <v>122</v>
      </c>
      <c r="R95" s="104">
        <v>26.23</v>
      </c>
    </row>
    <row r="96" spans="1:18" collapsed="1" x14ac:dyDescent="0.25">
      <c r="A96" s="102" t="s">
        <v>283</v>
      </c>
      <c r="B96" s="102" t="s">
        <v>284</v>
      </c>
      <c r="C96" s="103">
        <v>51026755244.419998</v>
      </c>
      <c r="D96" s="99">
        <v>-1.6752464880900399E-2</v>
      </c>
      <c r="E96" s="99">
        <v>1.6599007668019802E-2</v>
      </c>
      <c r="F96" s="99">
        <v>1.4037613605687E-2</v>
      </c>
      <c r="G96" s="99">
        <v>0.24354447141911301</v>
      </c>
      <c r="H96" s="99">
        <v>8.0959232613908791E-2</v>
      </c>
      <c r="I96" s="99">
        <v>0.15283887468030699</v>
      </c>
      <c r="J96" s="99">
        <v>-0.116156862745098</v>
      </c>
      <c r="K96" s="104">
        <v>131.66999999999999</v>
      </c>
      <c r="L96" s="104">
        <v>83.44</v>
      </c>
      <c r="M96" s="105">
        <v>1581187</v>
      </c>
      <c r="N96" s="105">
        <v>1619755</v>
      </c>
      <c r="O96" s="102" t="s">
        <v>86</v>
      </c>
      <c r="P96" s="102" t="s">
        <v>1017</v>
      </c>
      <c r="Q96" s="102" t="s">
        <v>1018</v>
      </c>
      <c r="R96" s="104">
        <v>112.69</v>
      </c>
    </row>
    <row r="97" spans="1:18" collapsed="1" x14ac:dyDescent="0.25">
      <c r="A97" s="102" t="s">
        <v>461</v>
      </c>
      <c r="B97" s="102" t="s">
        <v>1133</v>
      </c>
      <c r="C97" s="103">
        <v>9365447962.8600006</v>
      </c>
      <c r="D97" s="99">
        <v>-4.3865328585302697E-2</v>
      </c>
      <c r="E97" s="98">
        <v>-6.4904226689884506E-2</v>
      </c>
      <c r="F97" s="99">
        <v>-0.119803308001788</v>
      </c>
      <c r="G97" s="99">
        <v>-0.165677966101695</v>
      </c>
      <c r="H97" s="99">
        <v>-9.4157337831620808E-2</v>
      </c>
      <c r="I97" s="99">
        <v>-0.124629519857736</v>
      </c>
      <c r="J97" s="99">
        <v>-0.16129490274031</v>
      </c>
      <c r="K97" s="104">
        <v>79.33</v>
      </c>
      <c r="L97" s="104">
        <v>54.25</v>
      </c>
      <c r="M97" s="105">
        <v>821722</v>
      </c>
      <c r="N97" s="105">
        <v>539041</v>
      </c>
      <c r="O97" s="102" t="s">
        <v>51</v>
      </c>
      <c r="P97" s="102" t="s">
        <v>181</v>
      </c>
      <c r="Q97" s="102" t="s">
        <v>181</v>
      </c>
      <c r="R97" s="104">
        <v>59.07</v>
      </c>
    </row>
    <row r="98" spans="1:18" collapsed="1" x14ac:dyDescent="0.25">
      <c r="A98" s="102" t="s">
        <v>117</v>
      </c>
      <c r="B98" s="102" t="s">
        <v>118</v>
      </c>
      <c r="C98" s="103">
        <v>40467037084.800003</v>
      </c>
      <c r="D98" s="99">
        <v>-5.7182868479401803E-3</v>
      </c>
      <c r="E98" s="99">
        <v>6.7134268537074201E-2</v>
      </c>
      <c r="F98" s="98">
        <v>0.107644305772231</v>
      </c>
      <c r="G98" s="98">
        <v>0.10305541170378101</v>
      </c>
      <c r="H98" s="98">
        <v>0.26166148378498399</v>
      </c>
      <c r="I98" s="98">
        <v>0.10105970535021999</v>
      </c>
      <c r="J98" s="99">
        <v>0.42142142142142097</v>
      </c>
      <c r="K98" s="104">
        <v>87.2</v>
      </c>
      <c r="L98" s="104">
        <v>60.15</v>
      </c>
      <c r="M98" s="105">
        <v>1079093</v>
      </c>
      <c r="N98" s="105">
        <v>1036136</v>
      </c>
      <c r="O98" s="102" t="s">
        <v>51</v>
      </c>
      <c r="P98" s="102" t="s">
        <v>119</v>
      </c>
      <c r="Q98" s="102" t="s">
        <v>119</v>
      </c>
      <c r="R98" s="104">
        <v>85.2</v>
      </c>
    </row>
    <row r="99" spans="1:18" collapsed="1" x14ac:dyDescent="0.25">
      <c r="A99" s="102" t="s">
        <v>272</v>
      </c>
      <c r="B99" s="102" t="s">
        <v>273</v>
      </c>
      <c r="C99" s="103">
        <v>81350442959.770004</v>
      </c>
      <c r="D99" s="99">
        <v>-1.688094840541E-2</v>
      </c>
      <c r="E99" s="99">
        <v>8.9040969203736206E-2</v>
      </c>
      <c r="F99" s="98">
        <v>2.4267622294899399E-2</v>
      </c>
      <c r="G99" s="99">
        <v>0.259470790819055</v>
      </c>
      <c r="H99" s="98">
        <v>0.45452075098814199</v>
      </c>
      <c r="I99" s="98">
        <v>0.15347242629052801</v>
      </c>
      <c r="J99" s="99">
        <v>0.61511452475654904</v>
      </c>
      <c r="K99" s="104">
        <v>617.64</v>
      </c>
      <c r="L99" s="104">
        <v>260.20999999999998</v>
      </c>
      <c r="M99" s="105">
        <v>337232</v>
      </c>
      <c r="N99" s="105">
        <v>252866</v>
      </c>
      <c r="O99" s="102" t="s">
        <v>21</v>
      </c>
      <c r="P99" s="102" t="s">
        <v>244</v>
      </c>
      <c r="Q99" s="102" t="s">
        <v>1026</v>
      </c>
      <c r="R99" s="104">
        <v>588.79</v>
      </c>
    </row>
    <row r="100" spans="1:18" collapsed="1" x14ac:dyDescent="0.25">
      <c r="A100" s="102" t="s">
        <v>746</v>
      </c>
      <c r="B100" s="102" t="s">
        <v>747</v>
      </c>
      <c r="C100" s="103">
        <v>22754600000</v>
      </c>
      <c r="D100" s="99">
        <v>-1.1752340913433901E-2</v>
      </c>
      <c r="E100" s="99">
        <v>7.5715028601144096E-2</v>
      </c>
      <c r="F100" s="99">
        <v>8.7249027646378888E-2</v>
      </c>
      <c r="G100" s="98">
        <v>0.102782812666596</v>
      </c>
      <c r="H100" s="99">
        <v>0.159269222147501</v>
      </c>
      <c r="I100" s="99">
        <v>0.192070535354117</v>
      </c>
      <c r="J100" s="99">
        <v>0.25865530879221199</v>
      </c>
      <c r="K100" s="104">
        <v>212.92</v>
      </c>
      <c r="L100" s="104">
        <v>157.75</v>
      </c>
      <c r="M100" s="105">
        <v>422215</v>
      </c>
      <c r="N100" s="105">
        <v>344805</v>
      </c>
      <c r="O100" s="102" t="s">
        <v>109</v>
      </c>
      <c r="P100" s="102" t="s">
        <v>177</v>
      </c>
      <c r="Q100" s="102" t="s">
        <v>329</v>
      </c>
      <c r="R100" s="104">
        <v>206.86</v>
      </c>
    </row>
    <row r="101" spans="1:18" collapsed="1" x14ac:dyDescent="0.25">
      <c r="A101" s="102" t="s">
        <v>206</v>
      </c>
      <c r="B101" s="102" t="s">
        <v>207</v>
      </c>
      <c r="C101" s="103">
        <v>50165859307.980003</v>
      </c>
      <c r="D101" s="99">
        <v>-8.8014240506328906E-3</v>
      </c>
      <c r="E101" s="99">
        <v>1.2782296771585799E-2</v>
      </c>
      <c r="F101" s="98">
        <v>-1.80749448934607E-2</v>
      </c>
      <c r="G101" s="98">
        <v>-4.3707162014502395E-3</v>
      </c>
      <c r="H101" s="98">
        <v>0.11982570806100201</v>
      </c>
      <c r="I101" s="98">
        <v>-1.8939950080751798E-2</v>
      </c>
      <c r="J101" s="98">
        <v>0.52824578790882104</v>
      </c>
      <c r="K101" s="104">
        <v>204.87</v>
      </c>
      <c r="L101" s="104">
        <v>128.05000000000001</v>
      </c>
      <c r="M101" s="105">
        <v>1529791</v>
      </c>
      <c r="N101" s="105">
        <v>940851</v>
      </c>
      <c r="O101" s="102" t="s">
        <v>44</v>
      </c>
      <c r="P101" s="102" t="s">
        <v>93</v>
      </c>
      <c r="Q101" s="102" t="s">
        <v>208</v>
      </c>
      <c r="R101" s="104">
        <v>200.46</v>
      </c>
    </row>
    <row r="102" spans="1:18" collapsed="1" x14ac:dyDescent="0.25">
      <c r="A102" s="102" t="s">
        <v>1140</v>
      </c>
      <c r="B102" s="102" t="s">
        <v>1141</v>
      </c>
      <c r="C102" s="103">
        <v>13173341954.15</v>
      </c>
      <c r="D102" s="99">
        <v>-6.7983801693459203E-2</v>
      </c>
      <c r="E102" s="99">
        <v>-1.33800987269421E-2</v>
      </c>
      <c r="F102" s="99">
        <v>-5.5818000994530097E-2</v>
      </c>
      <c r="G102" s="98">
        <v>9.7048657272003104E-3</v>
      </c>
      <c r="H102" s="98">
        <v>3.7568306010928899E-2</v>
      </c>
      <c r="I102" s="98">
        <v>-4.1519434628975095E-2</v>
      </c>
      <c r="J102" s="98">
        <v>3.0808903365906502E-2</v>
      </c>
      <c r="K102" s="104">
        <v>88.12</v>
      </c>
      <c r="L102" s="104">
        <v>60.82</v>
      </c>
      <c r="M102" s="105">
        <v>335481</v>
      </c>
      <c r="N102" s="105">
        <v>337917</v>
      </c>
      <c r="O102" s="102" t="s">
        <v>109</v>
      </c>
      <c r="P102" s="102" t="s">
        <v>135</v>
      </c>
      <c r="Q102" s="102" t="s">
        <v>261</v>
      </c>
      <c r="R102" s="104">
        <v>75.95</v>
      </c>
    </row>
    <row r="103" spans="1:18" collapsed="1" x14ac:dyDescent="0.25">
      <c r="A103" s="102" t="s">
        <v>169</v>
      </c>
      <c r="B103" s="102" t="s">
        <v>170</v>
      </c>
      <c r="C103" s="103">
        <v>31024100134.169998</v>
      </c>
      <c r="D103" s="99">
        <v>-7.5031525851197997E-3</v>
      </c>
      <c r="E103" s="99">
        <v>-5.9902054467271801E-2</v>
      </c>
      <c r="F103" s="99">
        <v>-8.2424948994462302E-2</v>
      </c>
      <c r="G103" s="98">
        <v>-2.3329403735186396E-2</v>
      </c>
      <c r="H103" s="98">
        <v>-4.4088176352705302E-2</v>
      </c>
      <c r="I103" s="98">
        <v>-1.9801980198019799E-2</v>
      </c>
      <c r="J103" s="98">
        <v>-2.2905027932960901E-2</v>
      </c>
      <c r="K103" s="104">
        <v>177.5</v>
      </c>
      <c r="L103" s="104">
        <v>117.75</v>
      </c>
      <c r="M103" s="105">
        <v>497573</v>
      </c>
      <c r="N103" s="105">
        <v>425583</v>
      </c>
      <c r="O103" s="102" t="s">
        <v>24</v>
      </c>
      <c r="P103" s="102" t="s">
        <v>89</v>
      </c>
      <c r="Q103" s="102" t="s">
        <v>171</v>
      </c>
      <c r="R103" s="104">
        <v>157.41</v>
      </c>
    </row>
    <row r="104" spans="1:18" collapsed="1" x14ac:dyDescent="0.25">
      <c r="A104" s="102" t="s">
        <v>1109</v>
      </c>
      <c r="B104" s="102" t="s">
        <v>1110</v>
      </c>
      <c r="C104" s="103">
        <v>22478922553.919998</v>
      </c>
      <c r="D104" s="99">
        <v>-7.2963849860073302E-2</v>
      </c>
      <c r="E104" s="99">
        <v>-4.0835820895522401E-2</v>
      </c>
      <c r="F104" s="98">
        <v>-2.8569701000695301E-2</v>
      </c>
      <c r="G104" s="99">
        <v>0.13492512009042101</v>
      </c>
      <c r="H104" s="98">
        <v>3.4038035162227099E-3</v>
      </c>
      <c r="I104" s="98">
        <v>6.7756621141129098E-2</v>
      </c>
      <c r="J104" s="99">
        <v>-0.12561227821922299</v>
      </c>
      <c r="K104" s="104">
        <v>386.82499999999999</v>
      </c>
      <c r="L104" s="104">
        <v>253.37</v>
      </c>
      <c r="M104" s="105">
        <v>212673</v>
      </c>
      <c r="N104" s="105">
        <v>156235</v>
      </c>
      <c r="O104" s="102" t="s">
        <v>24</v>
      </c>
      <c r="P104" s="102" t="s">
        <v>1034</v>
      </c>
      <c r="Q104" s="102" t="s">
        <v>1035</v>
      </c>
      <c r="R104" s="104">
        <v>321.32</v>
      </c>
    </row>
    <row r="105" spans="1:18" collapsed="1" x14ac:dyDescent="0.25">
      <c r="A105" s="102" t="s">
        <v>936</v>
      </c>
      <c r="B105" s="102" t="s">
        <v>937</v>
      </c>
      <c r="C105" s="103">
        <v>361152000000</v>
      </c>
      <c r="D105" s="99">
        <v>-1.8404907975460003E-2</v>
      </c>
      <c r="E105" s="99">
        <v>1.7686771187859201E-2</v>
      </c>
      <c r="F105" s="99">
        <v>9.773712084737611E-2</v>
      </c>
      <c r="G105" s="99">
        <v>0.172387196297725</v>
      </c>
      <c r="H105" s="99">
        <v>0.17556071152358899</v>
      </c>
      <c r="I105" s="99">
        <v>0.19677186536316502</v>
      </c>
      <c r="J105" s="99">
        <v>0.17753389283408702</v>
      </c>
      <c r="K105" s="104">
        <v>186.5</v>
      </c>
      <c r="L105" s="104">
        <v>132.06</v>
      </c>
      <c r="M105" s="105">
        <v>2946957</v>
      </c>
      <c r="N105" s="105">
        <v>2737030</v>
      </c>
      <c r="O105" s="102" t="s">
        <v>74</v>
      </c>
      <c r="P105" s="102" t="s">
        <v>75</v>
      </c>
      <c r="Q105" s="102" t="s">
        <v>289</v>
      </c>
      <c r="R105" s="104">
        <v>182.4</v>
      </c>
    </row>
    <row r="106" spans="1:18" collapsed="1" x14ac:dyDescent="0.25">
      <c r="A106" s="102" t="s">
        <v>447</v>
      </c>
      <c r="B106" s="102" t="s">
        <v>1306</v>
      </c>
      <c r="C106" s="103">
        <v>75723586400.399994</v>
      </c>
      <c r="D106" s="99">
        <v>-1.7843289371605998E-2</v>
      </c>
      <c r="E106" s="99">
        <v>2.2823671985457497E-2</v>
      </c>
      <c r="F106" s="99">
        <v>8.7395318874812208E-2</v>
      </c>
      <c r="G106" s="98">
        <v>0.39465711925089503</v>
      </c>
      <c r="H106" s="98">
        <v>0.52438290186634606</v>
      </c>
      <c r="I106" s="98">
        <v>0.31943720687858201</v>
      </c>
      <c r="J106" s="98">
        <v>0.22171290711700797</v>
      </c>
      <c r="K106" s="104">
        <v>52.395000000000003</v>
      </c>
      <c r="L106" s="104">
        <v>31.14</v>
      </c>
      <c r="M106" s="105">
        <v>4039568</v>
      </c>
      <c r="N106" s="105">
        <v>4140316</v>
      </c>
      <c r="O106" s="102" t="s">
        <v>74</v>
      </c>
      <c r="P106" s="102" t="s">
        <v>448</v>
      </c>
      <c r="Q106" s="102" t="s">
        <v>449</v>
      </c>
      <c r="R106" s="104">
        <v>50.64</v>
      </c>
    </row>
    <row r="107" spans="1:18" collapsed="1" x14ac:dyDescent="0.25">
      <c r="A107" s="102" t="s">
        <v>873</v>
      </c>
      <c r="B107" s="102" t="s">
        <v>1077</v>
      </c>
      <c r="C107" s="103">
        <v>402080003780</v>
      </c>
      <c r="D107" s="99">
        <v>2.99243967585676E-2</v>
      </c>
      <c r="E107" s="99">
        <v>3.8717925303625195E-2</v>
      </c>
      <c r="F107" s="98">
        <v>4.9596309111880101E-2</v>
      </c>
      <c r="G107" s="98">
        <v>-2.0620775754444903E-2</v>
      </c>
      <c r="H107" s="98">
        <v>0.11149110807113499</v>
      </c>
      <c r="I107" s="98">
        <v>-4.332793557705E-3</v>
      </c>
      <c r="J107" s="98">
        <v>0.17875647668393799</v>
      </c>
      <c r="K107" s="104">
        <v>244.8</v>
      </c>
      <c r="L107" s="104">
        <v>164.39</v>
      </c>
      <c r="M107" s="105">
        <v>2048052</v>
      </c>
      <c r="N107" s="105">
        <v>1868228</v>
      </c>
      <c r="O107" s="102" t="s">
        <v>109</v>
      </c>
      <c r="P107" s="102" t="s">
        <v>402</v>
      </c>
      <c r="Q107" s="102" t="s">
        <v>402</v>
      </c>
      <c r="R107" s="104">
        <v>227.5</v>
      </c>
    </row>
    <row r="108" spans="1:18" collapsed="1" x14ac:dyDescent="0.25">
      <c r="A108" s="102" t="s">
        <v>127</v>
      </c>
      <c r="B108" s="102" t="s">
        <v>128</v>
      </c>
      <c r="C108" s="103">
        <v>260650190577.79001</v>
      </c>
      <c r="D108" s="99">
        <v>-3.38060491938331E-2</v>
      </c>
      <c r="E108" s="99">
        <v>8.0265798217046491E-2</v>
      </c>
      <c r="F108" s="98">
        <v>2.9177635702645199E-2</v>
      </c>
      <c r="G108" s="98">
        <v>0.47108363571204598</v>
      </c>
      <c r="H108" s="98">
        <v>0.74452826179345488</v>
      </c>
      <c r="I108" s="98">
        <v>0.277831822249893</v>
      </c>
      <c r="J108" s="98">
        <v>0.81541268174028403</v>
      </c>
      <c r="K108" s="104">
        <v>344.53</v>
      </c>
      <c r="L108" s="104">
        <v>123.93</v>
      </c>
      <c r="M108" s="105">
        <v>3437246</v>
      </c>
      <c r="N108" s="105">
        <v>2914518</v>
      </c>
      <c r="O108" s="102" t="s">
        <v>66</v>
      </c>
      <c r="P108" s="102" t="s">
        <v>67</v>
      </c>
      <c r="Q108" s="102" t="s">
        <v>1021</v>
      </c>
      <c r="R108" s="104">
        <v>328.39</v>
      </c>
    </row>
    <row r="109" spans="1:18" collapsed="1" x14ac:dyDescent="0.25">
      <c r="A109" s="102" t="s">
        <v>954</v>
      </c>
      <c r="B109" s="102" t="s">
        <v>955</v>
      </c>
      <c r="C109" s="103">
        <v>62960456555.099998</v>
      </c>
      <c r="D109" s="98">
        <v>-3.2445820433436599E-2</v>
      </c>
      <c r="E109" s="99">
        <v>1.18500291394159E-2</v>
      </c>
      <c r="F109" s="99">
        <v>0.11606313834726099</v>
      </c>
      <c r="G109" s="98">
        <v>0.120143369175627</v>
      </c>
      <c r="H109" s="99">
        <v>0.27320133626660098</v>
      </c>
      <c r="I109" s="99">
        <v>0.210942343459392</v>
      </c>
      <c r="J109" s="99">
        <v>0.249680102367242</v>
      </c>
      <c r="K109" s="104">
        <v>163.79</v>
      </c>
      <c r="L109" s="104">
        <v>91.02</v>
      </c>
      <c r="M109" s="105">
        <v>762451</v>
      </c>
      <c r="N109" s="105">
        <v>758153</v>
      </c>
      <c r="O109" s="102" t="s">
        <v>74</v>
      </c>
      <c r="P109" s="102" t="s">
        <v>75</v>
      </c>
      <c r="Q109" s="102" t="s">
        <v>328</v>
      </c>
      <c r="R109" s="104">
        <v>156.26</v>
      </c>
    </row>
    <row r="110" spans="1:18" collapsed="1" x14ac:dyDescent="0.25">
      <c r="A110" s="102" t="s">
        <v>221</v>
      </c>
      <c r="B110" s="102" t="s">
        <v>222</v>
      </c>
      <c r="C110" s="103">
        <v>19884489729.93</v>
      </c>
      <c r="D110" s="99">
        <v>-2.4781812304708599E-2</v>
      </c>
      <c r="E110" s="98">
        <v>-5.2251308900523499E-2</v>
      </c>
      <c r="F110" s="98">
        <v>-5.1659705429765203E-3</v>
      </c>
      <c r="G110" s="98">
        <v>6.96052942566769E-2</v>
      </c>
      <c r="H110" s="98">
        <v>0.15904725316942001</v>
      </c>
      <c r="I110" s="98">
        <v>2.6074141253826101E-2</v>
      </c>
      <c r="J110" s="98">
        <v>6.5575700494466801E-2</v>
      </c>
      <c r="K110" s="104">
        <v>97.88</v>
      </c>
      <c r="L110" s="104">
        <v>68.5</v>
      </c>
      <c r="M110" s="105">
        <v>673743</v>
      </c>
      <c r="N110" s="105">
        <v>567864</v>
      </c>
      <c r="O110" s="102" t="s">
        <v>24</v>
      </c>
      <c r="P110" s="102" t="s">
        <v>25</v>
      </c>
      <c r="Q110" s="102" t="s">
        <v>223</v>
      </c>
      <c r="R110" s="104">
        <v>90.51</v>
      </c>
    </row>
    <row r="111" spans="1:18" collapsed="1" x14ac:dyDescent="0.25">
      <c r="A111" s="102" t="s">
        <v>313</v>
      </c>
      <c r="B111" s="102" t="s">
        <v>314</v>
      </c>
      <c r="C111" s="103">
        <v>27266819507.200001</v>
      </c>
      <c r="D111" s="99">
        <v>-2.2241992882562199E-2</v>
      </c>
      <c r="E111" s="99">
        <v>1.8299745193421299E-2</v>
      </c>
      <c r="F111" s="99">
        <v>0.21035242290748901</v>
      </c>
      <c r="G111" s="98">
        <v>0.25456621004566199</v>
      </c>
      <c r="H111" s="98">
        <v>0.29867060561299802</v>
      </c>
      <c r="I111" s="98">
        <v>0.2001092001092</v>
      </c>
      <c r="J111" s="98">
        <v>0.29408301442449203</v>
      </c>
      <c r="K111" s="104">
        <v>45.02</v>
      </c>
      <c r="L111" s="104">
        <v>25.91</v>
      </c>
      <c r="M111" s="105">
        <v>2746432</v>
      </c>
      <c r="N111" s="105">
        <v>2575392</v>
      </c>
      <c r="O111" s="102" t="s">
        <v>74</v>
      </c>
      <c r="P111" s="102" t="s">
        <v>75</v>
      </c>
      <c r="Q111" s="102" t="s">
        <v>76</v>
      </c>
      <c r="R111" s="104">
        <v>43.96</v>
      </c>
    </row>
    <row r="112" spans="1:18" collapsed="1" x14ac:dyDescent="0.25">
      <c r="A112" s="102" t="s">
        <v>956</v>
      </c>
      <c r="B112" s="102" t="s">
        <v>957</v>
      </c>
      <c r="C112" s="103">
        <v>168951148091.60001</v>
      </c>
      <c r="D112" s="98">
        <v>-3.8763750654793299E-3</v>
      </c>
      <c r="E112" s="99">
        <v>-6.7843137254902E-2</v>
      </c>
      <c r="F112" s="99">
        <v>-7.4737251848968497E-2</v>
      </c>
      <c r="G112" s="99">
        <v>-2.93624161073824E-3</v>
      </c>
      <c r="H112" s="98">
        <v>-2.76130087952546E-2</v>
      </c>
      <c r="I112" s="98">
        <v>-4.8343509158242398E-2</v>
      </c>
      <c r="J112" s="98">
        <v>0.15556635877491501</v>
      </c>
      <c r="K112" s="104">
        <v>107.46</v>
      </c>
      <c r="L112" s="104">
        <v>65.92</v>
      </c>
      <c r="M112" s="105">
        <v>3206618</v>
      </c>
      <c r="N112" s="105">
        <v>2552333</v>
      </c>
      <c r="O112" s="102" t="s">
        <v>24</v>
      </c>
      <c r="P112" s="102" t="s">
        <v>89</v>
      </c>
      <c r="Q112" s="102" t="s">
        <v>171</v>
      </c>
      <c r="R112" s="104">
        <v>95.08</v>
      </c>
    </row>
    <row r="113" spans="1:18" collapsed="1" x14ac:dyDescent="0.25">
      <c r="A113" s="102" t="s">
        <v>1325</v>
      </c>
      <c r="B113" s="102" t="s">
        <v>456</v>
      </c>
      <c r="C113" s="103">
        <v>83913256772.490005</v>
      </c>
      <c r="D113" s="99">
        <v>1.9075144508671198E-3</v>
      </c>
      <c r="E113" s="98">
        <v>-7.5622633459548699E-2</v>
      </c>
      <c r="F113" s="99">
        <v>-4.8995939866125202E-2</v>
      </c>
      <c r="G113" s="98">
        <v>-5.7220560239325396E-2</v>
      </c>
      <c r="H113" s="98">
        <v>-0.16261655152422802</v>
      </c>
      <c r="I113" s="98">
        <v>-6.5707201379905197E-2</v>
      </c>
      <c r="J113" s="98">
        <v>-0.243001266541468</v>
      </c>
      <c r="K113" s="104">
        <v>248</v>
      </c>
      <c r="L113" s="104">
        <v>170.4</v>
      </c>
      <c r="M113" s="105">
        <v>932347</v>
      </c>
      <c r="N113" s="105">
        <v>760238</v>
      </c>
      <c r="O113" s="102" t="s">
        <v>24</v>
      </c>
      <c r="P113" s="102" t="s">
        <v>25</v>
      </c>
      <c r="Q113" s="102" t="s">
        <v>26</v>
      </c>
      <c r="R113" s="104">
        <v>173.33</v>
      </c>
    </row>
    <row r="114" spans="1:18" collapsed="1" x14ac:dyDescent="0.25">
      <c r="A114" s="102" t="s">
        <v>974</v>
      </c>
      <c r="B114" s="102" t="s">
        <v>975</v>
      </c>
      <c r="C114" s="103">
        <v>74165596298.679993</v>
      </c>
      <c r="D114" s="99">
        <v>1.75321725965179E-2</v>
      </c>
      <c r="E114" s="99">
        <v>1.1407072987208399E-2</v>
      </c>
      <c r="F114" s="99">
        <v>-0.120152907600869</v>
      </c>
      <c r="G114" s="99">
        <v>2.3638357499695499E-2</v>
      </c>
      <c r="H114" s="98">
        <v>0.137460650577125</v>
      </c>
      <c r="I114" s="98">
        <v>-4.1392098131507599E-2</v>
      </c>
      <c r="J114" s="98">
        <v>-0.12866255250739</v>
      </c>
      <c r="K114" s="104">
        <v>458.73</v>
      </c>
      <c r="L114" s="104">
        <v>273.73</v>
      </c>
      <c r="M114" s="105">
        <v>580490</v>
      </c>
      <c r="N114" s="105">
        <v>470275</v>
      </c>
      <c r="O114" s="102" t="s">
        <v>109</v>
      </c>
      <c r="P114" s="102" t="s">
        <v>177</v>
      </c>
      <c r="Q114" s="102" t="s">
        <v>178</v>
      </c>
      <c r="R114" s="104">
        <v>336.04</v>
      </c>
    </row>
    <row r="115" spans="1:18" collapsed="1" x14ac:dyDescent="0.25">
      <c r="A115" s="102" t="s">
        <v>728</v>
      </c>
      <c r="B115" s="102" t="s">
        <v>729</v>
      </c>
      <c r="C115" s="103">
        <v>24013007100</v>
      </c>
      <c r="D115" s="99">
        <v>-4.5789368903045302E-3</v>
      </c>
      <c r="E115" s="99">
        <v>-5.96421471172959E-3</v>
      </c>
      <c r="F115" s="99">
        <v>0.10582771204246401</v>
      </c>
      <c r="G115" s="99">
        <v>0.177301624676242</v>
      </c>
      <c r="H115" s="98">
        <v>7.9913606911447208E-2</v>
      </c>
      <c r="I115" s="98">
        <v>0.19260584376863499</v>
      </c>
      <c r="J115" s="98">
        <v>-5.6158565361019396E-2</v>
      </c>
      <c r="K115" s="104">
        <v>116.17</v>
      </c>
      <c r="L115" s="104">
        <v>81.344999999999999</v>
      </c>
      <c r="M115" s="105">
        <v>850926</v>
      </c>
      <c r="N115" s="105">
        <v>735667</v>
      </c>
      <c r="O115" s="102" t="s">
        <v>86</v>
      </c>
      <c r="P115" s="102" t="s">
        <v>174</v>
      </c>
      <c r="Q115" s="102" t="s">
        <v>174</v>
      </c>
      <c r="R115" s="104">
        <v>100</v>
      </c>
    </row>
    <row r="116" spans="1:18" collapsed="1" x14ac:dyDescent="0.25">
      <c r="A116" s="102" t="s">
        <v>1279</v>
      </c>
      <c r="B116" s="102" t="s">
        <v>1280</v>
      </c>
      <c r="C116" s="103">
        <v>72767577977.009995</v>
      </c>
      <c r="D116" s="99">
        <v>-1.2445844820795599E-2</v>
      </c>
      <c r="E116" s="99">
        <v>-5.6313451776649507E-3</v>
      </c>
      <c r="F116" s="99">
        <v>-0.13028095733610801</v>
      </c>
      <c r="G116" s="99">
        <v>-2.5949809649599902E-2</v>
      </c>
      <c r="H116" s="99">
        <v>-0.108828547057151</v>
      </c>
      <c r="I116" s="99">
        <v>-0.13394584139265001</v>
      </c>
      <c r="J116" s="99">
        <v>-0.20369664634146301</v>
      </c>
      <c r="K116" s="104">
        <v>164</v>
      </c>
      <c r="L116" s="104">
        <v>102.6</v>
      </c>
      <c r="M116" s="105">
        <v>1197219</v>
      </c>
      <c r="N116" s="105">
        <v>870447</v>
      </c>
      <c r="O116" s="102" t="s">
        <v>24</v>
      </c>
      <c r="P116" s="102" t="s">
        <v>1034</v>
      </c>
      <c r="Q116" s="102" t="s">
        <v>1159</v>
      </c>
      <c r="R116" s="104">
        <v>125.37</v>
      </c>
    </row>
    <row r="117" spans="1:18" collapsed="1" x14ac:dyDescent="0.25">
      <c r="A117" s="102" t="s">
        <v>1323</v>
      </c>
      <c r="B117" s="102" t="s">
        <v>1324</v>
      </c>
      <c r="C117" s="103">
        <v>22735135076.759998</v>
      </c>
      <c r="D117" s="99">
        <v>-5.2135184700026198E-2</v>
      </c>
      <c r="E117" s="99">
        <v>0.16999029858790599</v>
      </c>
      <c r="F117" s="98">
        <v>0.16559278350515499</v>
      </c>
      <c r="G117" s="99">
        <v>0.263562281722934</v>
      </c>
      <c r="H117" s="98"/>
      <c r="I117" s="98">
        <v>0.32933251684017201</v>
      </c>
      <c r="J117" s="99"/>
      <c r="K117" s="104">
        <v>117.48</v>
      </c>
      <c r="L117" s="104">
        <v>70.5</v>
      </c>
      <c r="M117" s="105">
        <v>524663</v>
      </c>
      <c r="N117" s="105">
        <v>581910</v>
      </c>
      <c r="O117" s="102" t="s">
        <v>66</v>
      </c>
      <c r="P117" s="102" t="s">
        <v>67</v>
      </c>
      <c r="Q117" s="102" t="s">
        <v>1021</v>
      </c>
      <c r="R117" s="104">
        <v>108.54</v>
      </c>
    </row>
    <row r="118" spans="1:18" collapsed="1" x14ac:dyDescent="0.25">
      <c r="A118" s="102" t="s">
        <v>1144</v>
      </c>
      <c r="B118" s="102" t="s">
        <v>1151</v>
      </c>
      <c r="C118" s="103">
        <v>8651855789.8999996</v>
      </c>
      <c r="D118" s="99">
        <v>-1.0231923601637201E-2</v>
      </c>
      <c r="E118" s="99">
        <v>1.07976314872866E-2</v>
      </c>
      <c r="F118" s="98">
        <v>7.8810408921933001E-2</v>
      </c>
      <c r="G118" s="98">
        <v>-7.0765289785462704E-2</v>
      </c>
      <c r="H118" s="99">
        <v>-0.104320987654321</v>
      </c>
      <c r="I118" s="99">
        <v>4.1263006817366304E-2</v>
      </c>
      <c r="J118" s="99">
        <v>-0.23751970572779801</v>
      </c>
      <c r="K118" s="104">
        <v>43.825000000000003</v>
      </c>
      <c r="L118" s="104">
        <v>25.63</v>
      </c>
      <c r="M118" s="105">
        <v>2387919</v>
      </c>
      <c r="N118" s="105">
        <v>2164512</v>
      </c>
      <c r="O118" s="102" t="s">
        <v>86</v>
      </c>
      <c r="P118" s="102" t="s">
        <v>216</v>
      </c>
      <c r="Q118" s="102" t="s">
        <v>217</v>
      </c>
      <c r="R118" s="104">
        <v>29.02</v>
      </c>
    </row>
    <row r="119" spans="1:18" collapsed="1" x14ac:dyDescent="0.25">
      <c r="A119" s="102" t="s">
        <v>1155</v>
      </c>
      <c r="B119" s="102" t="s">
        <v>1156</v>
      </c>
      <c r="C119" s="103">
        <v>307643358675.94</v>
      </c>
      <c r="D119" s="99">
        <v>-4.8275353773584904E-2</v>
      </c>
      <c r="E119" s="99">
        <v>-6.7687100992230801E-3</v>
      </c>
      <c r="F119" s="98">
        <v>-0.27074038515841198</v>
      </c>
      <c r="G119" s="99">
        <v>-0.249854769373765</v>
      </c>
      <c r="H119" s="99">
        <v>-0.28665340846315301</v>
      </c>
      <c r="I119" s="99">
        <v>-0.27353023909985902</v>
      </c>
      <c r="J119" s="99">
        <v>0.10000851861317001</v>
      </c>
      <c r="K119" s="104">
        <v>207.52</v>
      </c>
      <c r="L119" s="104">
        <v>66.12</v>
      </c>
      <c r="M119" s="105">
        <v>18634631</v>
      </c>
      <c r="N119" s="105">
        <v>10738700</v>
      </c>
      <c r="O119" s="102" t="s">
        <v>66</v>
      </c>
      <c r="P119" s="102" t="s">
        <v>164</v>
      </c>
      <c r="Q119" s="102" t="s">
        <v>165</v>
      </c>
      <c r="R119" s="104">
        <v>129.13</v>
      </c>
    </row>
    <row r="120" spans="1:18" collapsed="1" x14ac:dyDescent="0.25">
      <c r="A120" s="102" t="s">
        <v>808</v>
      </c>
      <c r="B120" s="102" t="s">
        <v>809</v>
      </c>
      <c r="C120" s="103">
        <v>60105797200</v>
      </c>
      <c r="D120" s="99">
        <v>-3.18279569892477E-3</v>
      </c>
      <c r="E120" s="99">
        <v>-1.3535370732953101E-2</v>
      </c>
      <c r="F120" s="98">
        <v>5.7202809962594497E-2</v>
      </c>
      <c r="G120" s="98">
        <v>7.5645596035125396E-3</v>
      </c>
      <c r="H120" s="98">
        <v>0.10047483380816701</v>
      </c>
      <c r="I120" s="98">
        <v>5.0875124693932995E-2</v>
      </c>
      <c r="J120" s="98">
        <v>0.12570429376335698</v>
      </c>
      <c r="K120" s="104">
        <v>119.22</v>
      </c>
      <c r="L120" s="104">
        <v>97</v>
      </c>
      <c r="M120" s="105">
        <v>930965</v>
      </c>
      <c r="N120" s="105">
        <v>995428</v>
      </c>
      <c r="O120" s="102" t="s">
        <v>24</v>
      </c>
      <c r="P120" s="102" t="s">
        <v>25</v>
      </c>
      <c r="Q120" s="102" t="s">
        <v>223</v>
      </c>
      <c r="R120" s="104">
        <v>115.88</v>
      </c>
    </row>
    <row r="121" spans="1:18" collapsed="1" x14ac:dyDescent="0.25">
      <c r="A121" s="102" t="s">
        <v>664</v>
      </c>
      <c r="B121" s="102" t="s">
        <v>665</v>
      </c>
      <c r="C121" s="103">
        <v>20226530846.349998</v>
      </c>
      <c r="D121" s="98">
        <v>-4.0752959441102202E-2</v>
      </c>
      <c r="E121" s="98">
        <v>8.2092819614711002E-2</v>
      </c>
      <c r="F121" s="98">
        <v>0.13920258123991699</v>
      </c>
      <c r="G121" s="98">
        <v>0.21748768472906399</v>
      </c>
      <c r="H121" s="99">
        <v>0.60531360400770606</v>
      </c>
      <c r="I121" s="99">
        <v>0.22960199004975099</v>
      </c>
      <c r="J121" s="99">
        <v>0.44548908423492301</v>
      </c>
      <c r="K121" s="104">
        <v>52.64</v>
      </c>
      <c r="L121" s="104">
        <v>22.531073630000002</v>
      </c>
      <c r="M121" s="105">
        <v>1555158</v>
      </c>
      <c r="N121" s="105">
        <v>1512624</v>
      </c>
      <c r="O121" s="102" t="s">
        <v>33</v>
      </c>
      <c r="P121" s="102" t="s">
        <v>47</v>
      </c>
      <c r="Q121" s="102" t="s">
        <v>175</v>
      </c>
      <c r="R121" s="104">
        <v>49.43</v>
      </c>
    </row>
    <row r="122" spans="1:18" collapsed="1" x14ac:dyDescent="0.25">
      <c r="A122" s="102" t="s">
        <v>899</v>
      </c>
      <c r="B122" s="102" t="s">
        <v>900</v>
      </c>
      <c r="C122" s="103">
        <v>28719532750.049999</v>
      </c>
      <c r="D122" s="99">
        <v>-2.1124750214102202E-2</v>
      </c>
      <c r="E122" s="99">
        <v>1.3297872340425301E-2</v>
      </c>
      <c r="F122" s="99">
        <v>4.6064673581452095E-2</v>
      </c>
      <c r="G122" s="99">
        <v>0.26905995558845303</v>
      </c>
      <c r="H122" s="99">
        <v>0.60608899297423902</v>
      </c>
      <c r="I122" s="99">
        <v>0.21337579617834401</v>
      </c>
      <c r="J122" s="99">
        <v>0.32036965729688099</v>
      </c>
      <c r="K122" s="104">
        <v>35.549999999999997</v>
      </c>
      <c r="L122" s="104">
        <v>18.72</v>
      </c>
      <c r="M122" s="105">
        <v>3486018</v>
      </c>
      <c r="N122" s="105">
        <v>3385458</v>
      </c>
      <c r="O122" s="102" t="s">
        <v>74</v>
      </c>
      <c r="P122" s="102" t="s">
        <v>448</v>
      </c>
      <c r="Q122" s="102" t="s">
        <v>449</v>
      </c>
      <c r="R122" s="104">
        <v>34.29</v>
      </c>
    </row>
    <row r="123" spans="1:18" collapsed="1" x14ac:dyDescent="0.25">
      <c r="A123" s="102" t="s">
        <v>491</v>
      </c>
      <c r="B123" s="102" t="s">
        <v>492</v>
      </c>
      <c r="C123" s="103">
        <v>43210803405.790001</v>
      </c>
      <c r="D123" s="99">
        <v>-2.8855056064190799E-2</v>
      </c>
      <c r="E123" s="98">
        <v>1.2386058981233199E-2</v>
      </c>
      <c r="F123" s="98">
        <v>8.0210538360318204E-2</v>
      </c>
      <c r="G123" s="98">
        <v>0.29490432754955104</v>
      </c>
      <c r="H123" s="98">
        <v>0.30800138552130202</v>
      </c>
      <c r="I123" s="98">
        <v>0.157562381215131</v>
      </c>
      <c r="J123" s="98">
        <v>0.41377761138150498</v>
      </c>
      <c r="K123" s="104">
        <v>196.85499999999999</v>
      </c>
      <c r="L123" s="104">
        <v>97.65</v>
      </c>
      <c r="M123" s="105">
        <v>608808</v>
      </c>
      <c r="N123" s="105">
        <v>508715</v>
      </c>
      <c r="O123" s="102" t="s">
        <v>33</v>
      </c>
      <c r="P123" s="102" t="s">
        <v>152</v>
      </c>
      <c r="Q123" s="102" t="s">
        <v>493</v>
      </c>
      <c r="R123" s="104">
        <v>188.81</v>
      </c>
    </row>
    <row r="124" spans="1:18" collapsed="1" x14ac:dyDescent="0.25">
      <c r="A124" s="102" t="s">
        <v>1004</v>
      </c>
      <c r="B124" s="102" t="s">
        <v>1005</v>
      </c>
      <c r="C124" s="103">
        <v>29135414719.09</v>
      </c>
      <c r="D124" s="99">
        <v>-3.0469433375449603E-2</v>
      </c>
      <c r="E124" s="99">
        <v>3.36234587089419E-2</v>
      </c>
      <c r="F124" s="99">
        <v>0.139340985666152</v>
      </c>
      <c r="G124" s="98">
        <v>0.29057506953877998</v>
      </c>
      <c r="H124" s="99">
        <v>0.56502980859742702</v>
      </c>
      <c r="I124" s="99">
        <v>0.17739746237828299</v>
      </c>
      <c r="J124" s="99">
        <v>0.50801209372637901</v>
      </c>
      <c r="K124" s="104">
        <v>208.23</v>
      </c>
      <c r="L124" s="104">
        <v>103.345</v>
      </c>
      <c r="M124" s="105">
        <v>549511</v>
      </c>
      <c r="N124" s="105">
        <v>512143</v>
      </c>
      <c r="O124" s="102" t="s">
        <v>33</v>
      </c>
      <c r="P124" s="102" t="s">
        <v>152</v>
      </c>
      <c r="Q124" s="102" t="s">
        <v>493</v>
      </c>
      <c r="R124" s="104">
        <v>199.51</v>
      </c>
    </row>
    <row r="125" spans="1:18" collapsed="1" x14ac:dyDescent="0.25">
      <c r="A125" s="102" t="s">
        <v>567</v>
      </c>
      <c r="B125" s="102" t="s">
        <v>568</v>
      </c>
      <c r="C125" s="103">
        <v>147747490000</v>
      </c>
      <c r="D125" s="99">
        <v>-1.8221781055019801E-2</v>
      </c>
      <c r="E125" s="99">
        <v>1.5920763022743801E-2</v>
      </c>
      <c r="F125" s="99">
        <v>-0.14201623396740801</v>
      </c>
      <c r="G125" s="99">
        <v>-0.20647564469913998</v>
      </c>
      <c r="H125" s="99">
        <v>-0.124106521601619</v>
      </c>
      <c r="I125" s="99">
        <v>-0.190470622624964</v>
      </c>
      <c r="J125" s="99">
        <v>-0.18685771331258402</v>
      </c>
      <c r="K125" s="104">
        <v>205.55</v>
      </c>
      <c r="L125" s="104">
        <v>120.88</v>
      </c>
      <c r="M125" s="105">
        <v>5111791</v>
      </c>
      <c r="N125" s="105">
        <v>3801017</v>
      </c>
      <c r="O125" s="102" t="s">
        <v>66</v>
      </c>
      <c r="P125" s="102" t="s">
        <v>67</v>
      </c>
      <c r="Q125" s="102" t="s">
        <v>68</v>
      </c>
      <c r="R125" s="104">
        <v>138.47</v>
      </c>
    </row>
    <row r="126" spans="1:18" collapsed="1" x14ac:dyDescent="0.25">
      <c r="A126" s="102" t="s">
        <v>240</v>
      </c>
      <c r="B126" s="102" t="s">
        <v>241</v>
      </c>
      <c r="C126" s="103">
        <v>46678840320</v>
      </c>
      <c r="D126" s="99">
        <v>-3.7076840408382397E-2</v>
      </c>
      <c r="E126" s="98">
        <v>-6.7880364109232691E-2</v>
      </c>
      <c r="F126" s="99">
        <v>-0.11199207135778</v>
      </c>
      <c r="G126" s="98">
        <v>0.1421287444232</v>
      </c>
      <c r="H126" s="99">
        <v>-0.16979383831364403</v>
      </c>
      <c r="I126" s="98">
        <v>-3.1351351351351302E-2</v>
      </c>
      <c r="J126" s="98">
        <v>-0.37441089195322003</v>
      </c>
      <c r="K126" s="104">
        <v>58.405000000000001</v>
      </c>
      <c r="L126" s="104">
        <v>29.75</v>
      </c>
      <c r="M126" s="105">
        <v>5041293</v>
      </c>
      <c r="N126" s="105">
        <v>4474247</v>
      </c>
      <c r="O126" s="102" t="s">
        <v>17</v>
      </c>
      <c r="P126" s="102" t="s">
        <v>55</v>
      </c>
      <c r="Q126" s="102" t="s">
        <v>56</v>
      </c>
      <c r="R126" s="104">
        <v>35.840000000000003</v>
      </c>
    </row>
    <row r="127" spans="1:18" collapsed="1" x14ac:dyDescent="0.25">
      <c r="A127" s="102" t="s">
        <v>185</v>
      </c>
      <c r="B127" s="102" t="s">
        <v>186</v>
      </c>
      <c r="C127" s="103">
        <v>981563593380.39001</v>
      </c>
      <c r="D127" s="99">
        <v>2.2714512268397602E-2</v>
      </c>
      <c r="E127" s="99">
        <v>1.7074174209474401E-2</v>
      </c>
      <c r="F127" s="99">
        <v>5.1308363263211599E-3</v>
      </c>
      <c r="G127" s="99">
        <v>1.50556766744552E-2</v>
      </c>
      <c r="H127" s="99">
        <v>0.51698493637040999</v>
      </c>
      <c r="I127" s="99">
        <v>-3.3879852607287902E-2</v>
      </c>
      <c r="J127" s="99">
        <v>0.18935358603388402</v>
      </c>
      <c r="K127" s="104">
        <v>1133.0350000000001</v>
      </c>
      <c r="L127" s="104">
        <v>624</v>
      </c>
      <c r="M127" s="105">
        <v>918629</v>
      </c>
      <c r="N127" s="105">
        <v>831189</v>
      </c>
      <c r="O127" s="102" t="s">
        <v>109</v>
      </c>
      <c r="P127" s="102" t="s">
        <v>187</v>
      </c>
      <c r="Q127" s="102" t="s">
        <v>187</v>
      </c>
      <c r="R127" s="104">
        <v>1038.27</v>
      </c>
    </row>
    <row r="128" spans="1:18" collapsed="1" x14ac:dyDescent="0.25">
      <c r="A128" s="102" t="s">
        <v>639</v>
      </c>
      <c r="B128" s="102" t="s">
        <v>640</v>
      </c>
      <c r="C128" s="103">
        <v>50694008000</v>
      </c>
      <c r="D128" s="99">
        <v>-1.9394093040943097E-2</v>
      </c>
      <c r="E128" s="99">
        <v>2.7084439723845E-2</v>
      </c>
      <c r="F128" s="99">
        <v>-6.9319640564827799E-3</v>
      </c>
      <c r="G128" s="99">
        <v>-2.6550899710582599E-2</v>
      </c>
      <c r="H128" s="98">
        <v>-7.18685831622179E-3</v>
      </c>
      <c r="I128" s="98">
        <v>-2.0015201418799099E-2</v>
      </c>
      <c r="J128" s="98">
        <v>-6.4909948023691502E-2</v>
      </c>
      <c r="K128" s="104">
        <v>87.37</v>
      </c>
      <c r="L128" s="104">
        <v>65.260000000000005</v>
      </c>
      <c r="M128" s="105">
        <v>1491596</v>
      </c>
      <c r="N128" s="105">
        <v>1307903</v>
      </c>
      <c r="O128" s="102" t="s">
        <v>24</v>
      </c>
      <c r="P128" s="102" t="s">
        <v>25</v>
      </c>
      <c r="Q128" s="102" t="s">
        <v>223</v>
      </c>
      <c r="R128" s="104">
        <v>77.36</v>
      </c>
    </row>
    <row r="129" spans="1:18" collapsed="1" x14ac:dyDescent="0.25">
      <c r="A129" s="102" t="s">
        <v>701</v>
      </c>
      <c r="B129" s="102" t="s">
        <v>702</v>
      </c>
      <c r="C129" s="103">
        <v>156186386453.44</v>
      </c>
      <c r="D129" s="99">
        <v>-9.3761269383340097E-3</v>
      </c>
      <c r="E129" s="99">
        <v>3.6995092487731099E-2</v>
      </c>
      <c r="F129" s="99">
        <v>6.1027423715720203E-2</v>
      </c>
      <c r="G129" s="99">
        <v>6.5141527723923995E-2</v>
      </c>
      <c r="H129" s="99">
        <v>9.3986459577857492E-2</v>
      </c>
      <c r="I129" s="99">
        <v>0.10321285140562299</v>
      </c>
      <c r="J129" s="99">
        <v>7.8523753435414193E-2</v>
      </c>
      <c r="K129" s="104">
        <v>27.934999999999999</v>
      </c>
      <c r="L129" s="104">
        <v>20.914999999999999</v>
      </c>
      <c r="M129" s="105">
        <v>11686230</v>
      </c>
      <c r="N129" s="105">
        <v>10588161</v>
      </c>
      <c r="O129" s="102" t="s">
        <v>109</v>
      </c>
      <c r="P129" s="102" t="s">
        <v>187</v>
      </c>
      <c r="Q129" s="102" t="s">
        <v>187</v>
      </c>
      <c r="R129" s="104">
        <v>27.47</v>
      </c>
    </row>
    <row r="130" spans="1:18" collapsed="1" x14ac:dyDescent="0.25">
      <c r="A130" s="102" t="s">
        <v>179</v>
      </c>
      <c r="B130" s="102" t="s">
        <v>180</v>
      </c>
      <c r="C130" s="103">
        <v>8734338194.3999996</v>
      </c>
      <c r="D130" s="99">
        <v>-6.25E-2</v>
      </c>
      <c r="E130" s="99">
        <v>-8.59630032644179E-2</v>
      </c>
      <c r="F130" s="99">
        <v>-0.119804400977995</v>
      </c>
      <c r="G130" s="98">
        <v>-3.5222052067381403E-2</v>
      </c>
      <c r="H130" s="98">
        <v>-0.32358072741913801</v>
      </c>
      <c r="I130" s="99">
        <v>2.98324478953822E-2</v>
      </c>
      <c r="J130" s="99">
        <v>-0.47075501417620502</v>
      </c>
      <c r="K130" s="104">
        <v>105.14</v>
      </c>
      <c r="L130" s="104">
        <v>44.12</v>
      </c>
      <c r="M130" s="105">
        <v>842225</v>
      </c>
      <c r="N130" s="105">
        <v>876001</v>
      </c>
      <c r="O130" s="102" t="s">
        <v>51</v>
      </c>
      <c r="P130" s="102" t="s">
        <v>119</v>
      </c>
      <c r="Q130" s="102" t="s">
        <v>119</v>
      </c>
      <c r="R130" s="104">
        <v>50.4</v>
      </c>
    </row>
    <row r="131" spans="1:18" collapsed="1" x14ac:dyDescent="0.25">
      <c r="A131" s="102" t="s">
        <v>810</v>
      </c>
      <c r="B131" s="102" t="s">
        <v>811</v>
      </c>
      <c r="C131" s="103">
        <v>17943424331.639999</v>
      </c>
      <c r="D131" s="99">
        <v>-3.0912596401028298E-2</v>
      </c>
      <c r="E131" s="99">
        <v>-2.04625178641029E-2</v>
      </c>
      <c r="F131" s="98">
        <v>-9.6470729222841403E-2</v>
      </c>
      <c r="G131" s="98">
        <v>-0.136220427335739</v>
      </c>
      <c r="H131" s="98">
        <v>-0.275082928705351</v>
      </c>
      <c r="I131" s="98">
        <v>-0.134435451466621</v>
      </c>
      <c r="J131" s="98">
        <v>-9.4734946268835885E-2</v>
      </c>
      <c r="K131" s="104">
        <v>219.65</v>
      </c>
      <c r="L131" s="104">
        <v>134.13999999999999</v>
      </c>
      <c r="M131" s="105">
        <v>586576</v>
      </c>
      <c r="N131" s="105">
        <v>387185</v>
      </c>
      <c r="O131" s="102" t="s">
        <v>66</v>
      </c>
      <c r="P131" s="102" t="s">
        <v>164</v>
      </c>
      <c r="Q131" s="102" t="s">
        <v>165</v>
      </c>
      <c r="R131" s="104">
        <v>150.79</v>
      </c>
    </row>
    <row r="132" spans="1:18" collapsed="1" x14ac:dyDescent="0.25">
      <c r="A132" s="102" t="s">
        <v>699</v>
      </c>
      <c r="B132" s="102" t="s">
        <v>700</v>
      </c>
      <c r="C132" s="103">
        <v>114483459529.08</v>
      </c>
      <c r="D132" s="99">
        <v>-2.0320197044334801E-2</v>
      </c>
      <c r="E132" s="98">
        <v>3.1442463533225301E-2</v>
      </c>
      <c r="F132" s="99">
        <v>0.122398589065256</v>
      </c>
      <c r="G132" s="99">
        <v>0.21435721004349698</v>
      </c>
      <c r="H132" s="99">
        <v>3.23881813044564E-2</v>
      </c>
      <c r="I132" s="99">
        <v>0.136352330709823</v>
      </c>
      <c r="J132" s="98">
        <v>-2.6774465188635597E-2</v>
      </c>
      <c r="K132" s="104">
        <v>35.571473070000003</v>
      </c>
      <c r="L132" s="104">
        <v>24.123398250000001</v>
      </c>
      <c r="M132" s="105">
        <v>11693017</v>
      </c>
      <c r="N132" s="105">
        <v>11514477</v>
      </c>
      <c r="O132" s="102" t="s">
        <v>44</v>
      </c>
      <c r="P132" s="102" t="s">
        <v>358</v>
      </c>
      <c r="Q132" s="102" t="s">
        <v>359</v>
      </c>
      <c r="R132" s="104">
        <v>31.82</v>
      </c>
    </row>
    <row r="133" spans="1:18" collapsed="1" x14ac:dyDescent="0.25">
      <c r="A133" s="102" t="s">
        <v>268</v>
      </c>
      <c r="B133" s="102" t="s">
        <v>269</v>
      </c>
      <c r="C133" s="103">
        <v>28788551741.439999</v>
      </c>
      <c r="D133" s="99">
        <v>-2.6810724289715801E-2</v>
      </c>
      <c r="E133" s="99">
        <v>-5.1135201472694005E-3</v>
      </c>
      <c r="F133" s="99">
        <v>3.30033003300345E-3</v>
      </c>
      <c r="G133" s="98">
        <v>-2.5641025641025703E-2</v>
      </c>
      <c r="H133" s="99">
        <v>-0.120433996383363</v>
      </c>
      <c r="I133" s="99">
        <v>2.8865979381442804E-3</v>
      </c>
      <c r="J133" s="98">
        <v>-0.150244584206848</v>
      </c>
      <c r="K133" s="104">
        <v>33.340000000000003</v>
      </c>
      <c r="L133" s="104">
        <v>21.99</v>
      </c>
      <c r="M133" s="105">
        <v>5508658</v>
      </c>
      <c r="N133" s="105">
        <v>4384075</v>
      </c>
      <c r="O133" s="102" t="s">
        <v>86</v>
      </c>
      <c r="P133" s="102" t="s">
        <v>216</v>
      </c>
      <c r="Q133" s="102" t="s">
        <v>217</v>
      </c>
      <c r="R133" s="104">
        <v>24.32</v>
      </c>
    </row>
    <row r="134" spans="1:18" collapsed="1" x14ac:dyDescent="0.25">
      <c r="A134" s="102" t="s">
        <v>997</v>
      </c>
      <c r="B134" s="102" t="s">
        <v>998</v>
      </c>
      <c r="C134" s="103">
        <v>36208199909.300003</v>
      </c>
      <c r="D134" s="98">
        <v>1.2574789575093802E-2</v>
      </c>
      <c r="E134" s="98">
        <v>-2.0886448323200701E-2</v>
      </c>
      <c r="F134" s="99">
        <v>9.7976687926104991E-2</v>
      </c>
      <c r="G134" s="99">
        <v>7.6433807675722304E-2</v>
      </c>
      <c r="H134" s="99">
        <v>9.1734091406079105E-2</v>
      </c>
      <c r="I134" s="99">
        <v>4.0971643035863099E-2</v>
      </c>
      <c r="J134" s="99">
        <v>0.13131656469521899</v>
      </c>
      <c r="K134" s="104">
        <v>103.36</v>
      </c>
      <c r="L134" s="104">
        <v>82.5</v>
      </c>
      <c r="M134" s="105">
        <v>890595</v>
      </c>
      <c r="N134" s="105">
        <v>950471</v>
      </c>
      <c r="O134" s="102" t="s">
        <v>24</v>
      </c>
      <c r="P134" s="102" t="s">
        <v>25</v>
      </c>
      <c r="Q134" s="102" t="s">
        <v>108</v>
      </c>
      <c r="R134" s="104">
        <v>99.85</v>
      </c>
    </row>
    <row r="135" spans="1:18" collapsed="1" x14ac:dyDescent="0.25">
      <c r="A135" s="102" t="s">
        <v>901</v>
      </c>
      <c r="B135" s="102" t="s">
        <v>902</v>
      </c>
      <c r="C135" s="103">
        <v>65736812900</v>
      </c>
      <c r="D135" s="99">
        <v>-3.64544781643227E-2</v>
      </c>
      <c r="E135" s="99">
        <v>-5.5676459920203099E-2</v>
      </c>
      <c r="F135" s="98">
        <v>3.5600636435958698E-2</v>
      </c>
      <c r="G135" s="98">
        <v>0.14868740348555101</v>
      </c>
      <c r="H135" s="98">
        <v>0.158398220244716</v>
      </c>
      <c r="I135" s="98">
        <v>5.8118268644584498E-2</v>
      </c>
      <c r="J135" s="101">
        <v>0.122682190599396</v>
      </c>
      <c r="K135" s="104">
        <v>56.15</v>
      </c>
      <c r="L135" s="104">
        <v>33.57</v>
      </c>
      <c r="M135" s="105">
        <v>3511500</v>
      </c>
      <c r="N135" s="105">
        <v>2922537</v>
      </c>
      <c r="O135" s="102" t="s">
        <v>24</v>
      </c>
      <c r="P135" s="102" t="s">
        <v>64</v>
      </c>
      <c r="Q135" s="102" t="s">
        <v>65</v>
      </c>
      <c r="R135" s="104">
        <v>52.07</v>
      </c>
    </row>
    <row r="136" spans="1:18" collapsed="1" x14ac:dyDescent="0.25">
      <c r="A136" s="102" t="s">
        <v>324</v>
      </c>
      <c r="B136" s="102" t="s">
        <v>325</v>
      </c>
      <c r="C136" s="103">
        <v>15354613301.040001</v>
      </c>
      <c r="D136" s="98">
        <v>-2.99791942500474E-2</v>
      </c>
      <c r="E136" s="98">
        <v>-3.6630036630036701E-2</v>
      </c>
      <c r="F136" s="99">
        <v>5.0384024577572906E-2</v>
      </c>
      <c r="G136" s="99">
        <v>0.22794205674607898</v>
      </c>
      <c r="H136" s="99">
        <v>0.22698726000358899</v>
      </c>
      <c r="I136" s="99">
        <v>0.152860514780263</v>
      </c>
      <c r="J136" s="99">
        <v>5.9935930556990903E-2</v>
      </c>
      <c r="K136" s="104">
        <v>217.01</v>
      </c>
      <c r="L136" s="104">
        <v>154.5</v>
      </c>
      <c r="M136" s="105">
        <v>336931</v>
      </c>
      <c r="N136" s="105">
        <v>218064</v>
      </c>
      <c r="O136" s="102" t="s">
        <v>21</v>
      </c>
      <c r="P136" s="102" t="s">
        <v>244</v>
      </c>
      <c r="Q136" s="102" t="s">
        <v>1027</v>
      </c>
      <c r="R136" s="104">
        <v>205.14</v>
      </c>
    </row>
    <row r="137" spans="1:18" collapsed="1" x14ac:dyDescent="0.25">
      <c r="A137" s="102" t="s">
        <v>629</v>
      </c>
      <c r="B137" s="102" t="s">
        <v>630</v>
      </c>
      <c r="C137" s="103">
        <v>198880695000</v>
      </c>
      <c r="D137" s="99">
        <v>-5.3156146179401897E-2</v>
      </c>
      <c r="E137" s="98">
        <v>-3.96578538102643E-2</v>
      </c>
      <c r="F137" s="98">
        <v>-5.3720415460582302E-2</v>
      </c>
      <c r="G137" s="98">
        <v>0.10410251316181601</v>
      </c>
      <c r="H137" s="98">
        <v>0.16436203645506001</v>
      </c>
      <c r="I137" s="98">
        <v>-4.7476219041905798E-2</v>
      </c>
      <c r="J137" s="99">
        <v>0.36766334440753101</v>
      </c>
      <c r="K137" s="104">
        <v>125.14</v>
      </c>
      <c r="L137" s="104">
        <v>55.53</v>
      </c>
      <c r="M137" s="105">
        <v>3547975</v>
      </c>
      <c r="N137" s="105">
        <v>3630821</v>
      </c>
      <c r="O137" s="102" t="s">
        <v>24</v>
      </c>
      <c r="P137" s="102" t="s">
        <v>64</v>
      </c>
      <c r="Q137" s="102" t="s">
        <v>230</v>
      </c>
      <c r="R137" s="104">
        <v>111.15</v>
      </c>
    </row>
    <row r="138" spans="1:18" collapsed="1" x14ac:dyDescent="0.25">
      <c r="A138" s="102" t="s">
        <v>545</v>
      </c>
      <c r="B138" s="102" t="s">
        <v>546</v>
      </c>
      <c r="C138" s="103">
        <v>235426210034.39999</v>
      </c>
      <c r="D138" s="98">
        <v>-3.1439789836445201E-2</v>
      </c>
      <c r="E138" s="99">
        <v>-3.3105859793581903E-2</v>
      </c>
      <c r="F138" s="98">
        <v>-4.0546212608780899E-2</v>
      </c>
      <c r="G138" s="98">
        <v>-5.9907328708907998E-2</v>
      </c>
      <c r="H138" s="99">
        <v>0.11422350762031601</v>
      </c>
      <c r="I138" s="99">
        <v>-7.3172050277064402E-2</v>
      </c>
      <c r="J138" s="99">
        <v>0.11906005221932099</v>
      </c>
      <c r="K138" s="104">
        <v>387.36</v>
      </c>
      <c r="L138" s="104">
        <v>220.64</v>
      </c>
      <c r="M138" s="105">
        <v>835304</v>
      </c>
      <c r="N138" s="105">
        <v>753706</v>
      </c>
      <c r="O138" s="102" t="s">
        <v>24</v>
      </c>
      <c r="P138" s="102" t="s">
        <v>547</v>
      </c>
      <c r="Q138" s="102" t="s">
        <v>547</v>
      </c>
      <c r="R138" s="104">
        <v>342.88</v>
      </c>
    </row>
    <row r="139" spans="1:18" collapsed="1" x14ac:dyDescent="0.25">
      <c r="A139" s="102" t="s">
        <v>543</v>
      </c>
      <c r="B139" s="102" t="s">
        <v>544</v>
      </c>
      <c r="C139" s="103">
        <v>27023227400</v>
      </c>
      <c r="D139" s="99">
        <v>1.53760134190661E-3</v>
      </c>
      <c r="E139" s="98">
        <v>5.0497966054146E-3</v>
      </c>
      <c r="F139" s="99">
        <v>4.2788531509242E-2</v>
      </c>
      <c r="G139" s="99">
        <v>-5.5371560891175807E-2</v>
      </c>
      <c r="H139" s="99">
        <v>1.5911188845935099E-2</v>
      </c>
      <c r="I139" s="99">
        <v>2.1819737592698299E-2</v>
      </c>
      <c r="J139" s="99">
        <v>0.20505212157945402</v>
      </c>
      <c r="K139" s="104">
        <v>77.781657920000001</v>
      </c>
      <c r="L139" s="104">
        <v>58.293125475575998</v>
      </c>
      <c r="M139" s="105">
        <v>726429</v>
      </c>
      <c r="N139" s="105">
        <v>1148169</v>
      </c>
      <c r="O139" s="102" t="s">
        <v>24</v>
      </c>
      <c r="P139" s="102" t="s">
        <v>25</v>
      </c>
      <c r="Q139" s="102" t="s">
        <v>108</v>
      </c>
      <c r="R139" s="104">
        <v>71.650000000000006</v>
      </c>
    </row>
    <row r="140" spans="1:18" collapsed="1" x14ac:dyDescent="0.25">
      <c r="A140" s="102" t="s">
        <v>103</v>
      </c>
      <c r="B140" s="102" t="s">
        <v>1317</v>
      </c>
      <c r="C140" s="103">
        <v>47682281783.050003</v>
      </c>
      <c r="D140" s="98">
        <v>4.5163259078426802E-3</v>
      </c>
      <c r="E140" s="99">
        <v>4.0852463163220103E-2</v>
      </c>
      <c r="F140" s="98">
        <v>2.22981366459627E-2</v>
      </c>
      <c r="G140" s="98">
        <v>0.14776847977684801</v>
      </c>
      <c r="H140" s="98">
        <v>4.2098840756559204E-3</v>
      </c>
      <c r="I140" s="99">
        <v>0.14274803860306901</v>
      </c>
      <c r="J140" s="99">
        <v>0.288375733855186</v>
      </c>
      <c r="K140" s="104">
        <v>184.54499999999999</v>
      </c>
      <c r="L140" s="104">
        <v>110.66</v>
      </c>
      <c r="M140" s="105">
        <v>835197</v>
      </c>
      <c r="N140" s="105">
        <v>889489</v>
      </c>
      <c r="O140" s="102" t="s">
        <v>17</v>
      </c>
      <c r="P140" s="102" t="s">
        <v>104</v>
      </c>
      <c r="Q140" s="102" t="s">
        <v>105</v>
      </c>
      <c r="R140" s="104">
        <v>164.59</v>
      </c>
    </row>
    <row r="141" spans="1:18" collapsed="1" x14ac:dyDescent="0.25">
      <c r="A141" s="102" t="s">
        <v>1070</v>
      </c>
      <c r="B141" s="102" t="s">
        <v>1071</v>
      </c>
      <c r="C141" s="103">
        <v>26518139401.709999</v>
      </c>
      <c r="D141" s="99">
        <v>-3.8110923854757096E-2</v>
      </c>
      <c r="E141" s="99">
        <v>3.8456767150477605E-2</v>
      </c>
      <c r="F141" s="99">
        <v>-8.0970060826289804E-3</v>
      </c>
      <c r="G141" s="99">
        <v>0.24432662768803901</v>
      </c>
      <c r="H141" s="99">
        <v>0.15515179392824299</v>
      </c>
      <c r="I141" s="99">
        <v>0.10135075870537699</v>
      </c>
      <c r="J141" s="98">
        <v>0.487472605579577</v>
      </c>
      <c r="K141" s="104">
        <v>268.48</v>
      </c>
      <c r="L141" s="104">
        <v>108.66</v>
      </c>
      <c r="M141" s="105">
        <v>265730</v>
      </c>
      <c r="N141" s="105">
        <v>353514</v>
      </c>
      <c r="O141" s="102" t="s">
        <v>66</v>
      </c>
      <c r="P141" s="102" t="s">
        <v>125</v>
      </c>
      <c r="Q141" s="102" t="s">
        <v>306</v>
      </c>
      <c r="R141" s="104">
        <v>251.13</v>
      </c>
    </row>
    <row r="142" spans="1:18" collapsed="1" x14ac:dyDescent="0.25">
      <c r="A142" s="102" t="s">
        <v>714</v>
      </c>
      <c r="B142" s="102" t="s">
        <v>715</v>
      </c>
      <c r="C142" s="103">
        <v>25963644046.889999</v>
      </c>
      <c r="D142" s="98">
        <v>-4.0658670461469001E-4</v>
      </c>
      <c r="E142" s="99">
        <v>0.108181203515889</v>
      </c>
      <c r="F142" s="99">
        <v>0.12620247366010098</v>
      </c>
      <c r="G142" s="99">
        <v>0.29770387965162298</v>
      </c>
      <c r="H142" s="99">
        <v>2.9522613065326803E-2</v>
      </c>
      <c r="I142" s="99">
        <v>0.248286367098248</v>
      </c>
      <c r="J142" s="99">
        <v>-9.9945085118067004E-2</v>
      </c>
      <c r="K142" s="104">
        <v>57.54</v>
      </c>
      <c r="L142" s="104">
        <v>35.56</v>
      </c>
      <c r="M142" s="105">
        <v>2175317</v>
      </c>
      <c r="N142" s="105">
        <v>1641799</v>
      </c>
      <c r="O142" s="102" t="s">
        <v>33</v>
      </c>
      <c r="P142" s="102" t="s">
        <v>34</v>
      </c>
      <c r="Q142" s="102" t="s">
        <v>1015</v>
      </c>
      <c r="R142" s="104">
        <v>49.17</v>
      </c>
    </row>
    <row r="143" spans="1:18" collapsed="1" x14ac:dyDescent="0.25">
      <c r="A143" s="102" t="s">
        <v>311</v>
      </c>
      <c r="B143" s="102" t="s">
        <v>312</v>
      </c>
      <c r="C143" s="103">
        <v>70502656759.100006</v>
      </c>
      <c r="D143" s="99">
        <v>7.6311605723371504E-3</v>
      </c>
      <c r="E143" s="99">
        <v>4.4840092317837102E-2</v>
      </c>
      <c r="F143" s="99">
        <v>0.15614739146296999</v>
      </c>
      <c r="G143" s="99">
        <v>0.17850502045370001</v>
      </c>
      <c r="H143" s="99">
        <v>0.18026070763500901</v>
      </c>
      <c r="I143" s="99">
        <v>0.15278283012004398</v>
      </c>
      <c r="J143" s="98">
        <v>0.2058599695586</v>
      </c>
      <c r="K143" s="104">
        <v>31.984999999999999</v>
      </c>
      <c r="L143" s="104">
        <v>23.95</v>
      </c>
      <c r="M143" s="105">
        <v>4136018</v>
      </c>
      <c r="N143" s="105">
        <v>3549988</v>
      </c>
      <c r="O143" s="102" t="s">
        <v>74</v>
      </c>
      <c r="P143" s="102" t="s">
        <v>75</v>
      </c>
      <c r="Q143" s="102" t="s">
        <v>205</v>
      </c>
      <c r="R143" s="104">
        <v>31.69</v>
      </c>
    </row>
    <row r="144" spans="1:18" collapsed="1" x14ac:dyDescent="0.25">
      <c r="A144" s="102" t="s">
        <v>833</v>
      </c>
      <c r="B144" s="102" t="s">
        <v>834</v>
      </c>
      <c r="C144" s="103">
        <v>38494991916.059998</v>
      </c>
      <c r="D144" s="99">
        <v>9.7732232659644199E-3</v>
      </c>
      <c r="E144" s="98">
        <v>0.100972480860749</v>
      </c>
      <c r="F144" s="99">
        <v>-7.9809770860354595E-2</v>
      </c>
      <c r="G144" s="98">
        <v>0.18349644128113901</v>
      </c>
      <c r="H144" s="98">
        <v>0.18905027932960899</v>
      </c>
      <c r="I144" s="98">
        <v>1.6233766233766201E-2</v>
      </c>
      <c r="J144" s="98">
        <v>0.54164855859771099</v>
      </c>
      <c r="K144" s="104">
        <v>121.6</v>
      </c>
      <c r="L144" s="104">
        <v>48.43</v>
      </c>
      <c r="M144" s="105">
        <v>1370707</v>
      </c>
      <c r="N144" s="105">
        <v>1024697</v>
      </c>
      <c r="O144" s="102" t="s">
        <v>86</v>
      </c>
      <c r="P144" s="102" t="s">
        <v>1040</v>
      </c>
      <c r="Q144" s="102" t="s">
        <v>1040</v>
      </c>
      <c r="R144" s="104">
        <v>106.42</v>
      </c>
    </row>
    <row r="145" spans="1:18" collapsed="1" x14ac:dyDescent="0.25">
      <c r="A145" s="102" t="s">
        <v>562</v>
      </c>
      <c r="B145" s="102" t="s">
        <v>563</v>
      </c>
      <c r="C145" s="103">
        <v>39806935880.010002</v>
      </c>
      <c r="D145" s="99">
        <v>-2.3879694702636498E-3</v>
      </c>
      <c r="E145" s="99">
        <v>-1.6215813398912E-2</v>
      </c>
      <c r="F145" s="99">
        <v>2.9846787530814201E-2</v>
      </c>
      <c r="G145" s="99">
        <v>9.6225067676415602E-2</v>
      </c>
      <c r="H145" s="99">
        <v>7.7665306122448999E-2</v>
      </c>
      <c r="I145" s="99">
        <v>6.00809430507823E-2</v>
      </c>
      <c r="J145" s="99">
        <v>0.27638550489229202</v>
      </c>
      <c r="K145" s="104">
        <v>710.48</v>
      </c>
      <c r="L145" s="104">
        <v>442.08</v>
      </c>
      <c r="M145" s="105">
        <v>129313</v>
      </c>
      <c r="N145" s="105">
        <v>116413</v>
      </c>
      <c r="O145" s="102" t="s">
        <v>33</v>
      </c>
      <c r="P145" s="102" t="s">
        <v>564</v>
      </c>
      <c r="Q145" s="102" t="s">
        <v>564</v>
      </c>
      <c r="R145" s="104">
        <v>660.07</v>
      </c>
    </row>
    <row r="146" spans="1:18" collapsed="1" x14ac:dyDescent="0.25">
      <c r="A146" s="102" t="s">
        <v>392</v>
      </c>
      <c r="B146" s="102" t="s">
        <v>393</v>
      </c>
      <c r="C146" s="103">
        <v>18605160000</v>
      </c>
      <c r="D146" s="99">
        <v>-2.8417689591390599E-2</v>
      </c>
      <c r="E146" s="99">
        <v>7.2383073496659303E-2</v>
      </c>
      <c r="F146" s="99">
        <v>0.13561320754716999</v>
      </c>
      <c r="G146" s="99">
        <v>0.26933216168717</v>
      </c>
      <c r="H146" s="98">
        <v>8.3849184018007797E-2</v>
      </c>
      <c r="I146" s="98">
        <v>0.33441108545034703</v>
      </c>
      <c r="J146" s="99">
        <v>-0.23863486625378802</v>
      </c>
      <c r="K146" s="104">
        <v>78.489999999999995</v>
      </c>
      <c r="L146" s="104">
        <v>41.59</v>
      </c>
      <c r="M146" s="105">
        <v>1674540</v>
      </c>
      <c r="N146" s="105">
        <v>1445360</v>
      </c>
      <c r="O146" s="102" t="s">
        <v>33</v>
      </c>
      <c r="P146" s="102" t="s">
        <v>47</v>
      </c>
      <c r="Q146" s="102" t="s">
        <v>394</v>
      </c>
      <c r="R146" s="104">
        <v>57.78</v>
      </c>
    </row>
    <row r="147" spans="1:18" collapsed="1" x14ac:dyDescent="0.25">
      <c r="A147" s="102" t="s">
        <v>688</v>
      </c>
      <c r="B147" s="102" t="s">
        <v>689</v>
      </c>
      <c r="C147" s="103">
        <v>208572820000</v>
      </c>
      <c r="D147" s="99">
        <v>1.0006126199714201E-2</v>
      </c>
      <c r="E147" s="99">
        <v>5.01061571125265E-2</v>
      </c>
      <c r="F147" s="99">
        <v>0.256605691056911</v>
      </c>
      <c r="G147" s="99">
        <v>0.20311359766480203</v>
      </c>
      <c r="H147" s="99">
        <v>0.13701149425287401</v>
      </c>
      <c r="I147" s="99">
        <v>0.21433832555855598</v>
      </c>
      <c r="J147" s="98">
        <v>0.22033061929434999</v>
      </c>
      <c r="K147" s="104">
        <v>50.24</v>
      </c>
      <c r="L147" s="104">
        <v>38.395000000000003</v>
      </c>
      <c r="M147" s="105">
        <v>12724273</v>
      </c>
      <c r="N147" s="105">
        <v>7888301</v>
      </c>
      <c r="O147" s="102" t="s">
        <v>44</v>
      </c>
      <c r="P147" s="102" t="s">
        <v>358</v>
      </c>
      <c r="Q147" s="102" t="s">
        <v>359</v>
      </c>
      <c r="R147" s="104">
        <v>49.46</v>
      </c>
    </row>
    <row r="148" spans="1:18" collapsed="1" x14ac:dyDescent="0.25">
      <c r="A148" s="102" t="s">
        <v>966</v>
      </c>
      <c r="B148" s="102" t="s">
        <v>967</v>
      </c>
      <c r="C148" s="103">
        <v>31059658441.259998</v>
      </c>
      <c r="D148" s="99">
        <v>-3.7709976002743301E-3</v>
      </c>
      <c r="E148" s="99">
        <v>1.1134307585247001E-2</v>
      </c>
      <c r="F148" s="98">
        <v>2.2519352568613604E-2</v>
      </c>
      <c r="G148" s="98">
        <v>-4.5648604269293999E-2</v>
      </c>
      <c r="H148" s="98">
        <v>-0.10886231217418001</v>
      </c>
      <c r="I148" s="98">
        <v>3.3428165007112202E-2</v>
      </c>
      <c r="J148" s="98">
        <v>-2.4504867405169599E-2</v>
      </c>
      <c r="K148" s="104">
        <v>34.03</v>
      </c>
      <c r="L148" s="104">
        <v>27.49</v>
      </c>
      <c r="M148" s="105">
        <v>3213537</v>
      </c>
      <c r="N148" s="105">
        <v>4185222</v>
      </c>
      <c r="O148" s="102" t="s">
        <v>51</v>
      </c>
      <c r="P148" s="102" t="s">
        <v>52</v>
      </c>
      <c r="Q148" s="102" t="s">
        <v>1023</v>
      </c>
      <c r="R148" s="104">
        <v>29.06</v>
      </c>
    </row>
    <row r="149" spans="1:18" collapsed="1" x14ac:dyDescent="0.25">
      <c r="A149" s="102" t="s">
        <v>1142</v>
      </c>
      <c r="B149" s="102" t="s">
        <v>1143</v>
      </c>
      <c r="C149" s="103">
        <v>26861837720.759998</v>
      </c>
      <c r="D149" s="99">
        <v>2.26730310262531E-2</v>
      </c>
      <c r="E149" s="99">
        <v>0.19110493398193198</v>
      </c>
      <c r="F149" s="99">
        <v>0.18670666974382599</v>
      </c>
      <c r="G149" s="99">
        <v>0.465792474344356</v>
      </c>
      <c r="H149" s="99">
        <v>0.17612076852699002</v>
      </c>
      <c r="I149" s="99">
        <v>0.32971295577967402</v>
      </c>
      <c r="J149" s="98">
        <v>9.6210484979384302E-3</v>
      </c>
      <c r="K149" s="104">
        <v>55.48</v>
      </c>
      <c r="L149" s="104">
        <v>32.729999999999997</v>
      </c>
      <c r="M149" s="105">
        <v>1973453</v>
      </c>
      <c r="N149" s="105">
        <v>1588578</v>
      </c>
      <c r="O149" s="102" t="s">
        <v>33</v>
      </c>
      <c r="P149" s="102" t="s">
        <v>34</v>
      </c>
      <c r="Q149" s="102" t="s">
        <v>1015</v>
      </c>
      <c r="R149" s="104">
        <v>51.42</v>
      </c>
    </row>
    <row r="150" spans="1:18" collapsed="1" x14ac:dyDescent="0.25">
      <c r="A150" s="102" t="s">
        <v>69</v>
      </c>
      <c r="B150" s="102" t="s">
        <v>70</v>
      </c>
      <c r="C150" s="103">
        <v>38184686388.089996</v>
      </c>
      <c r="D150" s="99">
        <v>-1.5248657078496E-2</v>
      </c>
      <c r="E150" s="99">
        <v>-1.9318580962416302E-3</v>
      </c>
      <c r="F150" s="99">
        <v>-6.2365946213496101E-2</v>
      </c>
      <c r="G150" s="98">
        <v>-0.13368902439024399</v>
      </c>
      <c r="H150" s="99">
        <v>5.0073909830007403E-2</v>
      </c>
      <c r="I150" s="99">
        <v>-0.12690121370410201</v>
      </c>
      <c r="J150" s="99">
        <v>0.35664836476486</v>
      </c>
      <c r="K150" s="104">
        <v>70.45</v>
      </c>
      <c r="L150" s="104">
        <v>30.18</v>
      </c>
      <c r="M150" s="105">
        <v>1628033</v>
      </c>
      <c r="N150" s="105">
        <v>1662592</v>
      </c>
      <c r="O150" s="102" t="s">
        <v>17</v>
      </c>
      <c r="P150" s="102" t="s">
        <v>55</v>
      </c>
      <c r="Q150" s="102" t="s">
        <v>71</v>
      </c>
      <c r="R150" s="104">
        <v>56.83</v>
      </c>
    </row>
    <row r="151" spans="1:18" collapsed="1" x14ac:dyDescent="0.25">
      <c r="A151" s="102" t="s">
        <v>197</v>
      </c>
      <c r="B151" s="102" t="s">
        <v>198</v>
      </c>
      <c r="C151" s="103">
        <v>40555973631.160004</v>
      </c>
      <c r="D151" s="98">
        <v>-8.8367114857181198E-2</v>
      </c>
      <c r="E151" s="99">
        <v>-0.17992538211577799</v>
      </c>
      <c r="F151" s="99">
        <v>-0.20224784873851198</v>
      </c>
      <c r="G151" s="98">
        <v>-0.11026963504602699</v>
      </c>
      <c r="H151" s="98">
        <v>-0.14040620663554901</v>
      </c>
      <c r="I151" s="98">
        <v>-0.15243485291373798</v>
      </c>
      <c r="J151" s="99">
        <v>-3.1070031994312099E-2</v>
      </c>
      <c r="K151" s="104">
        <v>174.19</v>
      </c>
      <c r="L151" s="104">
        <v>108.48</v>
      </c>
      <c r="M151" s="105">
        <v>679890</v>
      </c>
      <c r="N151" s="105">
        <v>455994</v>
      </c>
      <c r="O151" s="102" t="s">
        <v>51</v>
      </c>
      <c r="P151" s="102" t="s">
        <v>199</v>
      </c>
      <c r="Q151" s="102" t="s">
        <v>200</v>
      </c>
      <c r="R151" s="104">
        <v>136.28</v>
      </c>
    </row>
    <row r="152" spans="1:18" collapsed="1" x14ac:dyDescent="0.25">
      <c r="A152" s="102" t="s">
        <v>943</v>
      </c>
      <c r="B152" s="102" t="s">
        <v>944</v>
      </c>
      <c r="C152" s="103">
        <v>14254031426.110001</v>
      </c>
      <c r="D152" s="99">
        <v>-4.1249764017368407E-2</v>
      </c>
      <c r="E152" s="99">
        <v>6.43403541863143E-2</v>
      </c>
      <c r="F152" s="99">
        <v>0.16894924617332202</v>
      </c>
      <c r="G152" s="99">
        <v>0.28732572877059598</v>
      </c>
      <c r="H152" s="99">
        <v>0.26095592799503398</v>
      </c>
      <c r="I152" s="99">
        <v>0.23865853658536601</v>
      </c>
      <c r="J152" s="99">
        <v>0.70077026121902197</v>
      </c>
      <c r="K152" s="104">
        <v>106.91</v>
      </c>
      <c r="L152" s="104">
        <v>49</v>
      </c>
      <c r="M152" s="105">
        <v>1079763</v>
      </c>
      <c r="N152" s="105">
        <v>702700</v>
      </c>
      <c r="O152" s="102" t="s">
        <v>17</v>
      </c>
      <c r="P152" s="102" t="s">
        <v>945</v>
      </c>
      <c r="Q152" s="102" t="s">
        <v>945</v>
      </c>
      <c r="R152" s="104">
        <v>101.57</v>
      </c>
    </row>
    <row r="153" spans="1:18" collapsed="1" x14ac:dyDescent="0.25">
      <c r="A153" s="102" t="s">
        <v>459</v>
      </c>
      <c r="B153" s="102" t="s">
        <v>460</v>
      </c>
      <c r="C153" s="103">
        <v>85166128500.570007</v>
      </c>
      <c r="D153" s="98">
        <v>-9.4218415417559598E-3</v>
      </c>
      <c r="E153" s="99">
        <v>4.7007207771858399E-2</v>
      </c>
      <c r="F153" s="99">
        <v>8.2670219277715798E-2</v>
      </c>
      <c r="G153" s="99">
        <v>0.14775937094434702</v>
      </c>
      <c r="H153" s="99">
        <v>7.3969569254946702E-2</v>
      </c>
      <c r="I153" s="99">
        <v>0.14539844583269798</v>
      </c>
      <c r="J153" s="99">
        <v>0.147540357974278</v>
      </c>
      <c r="K153" s="104">
        <v>306.24</v>
      </c>
      <c r="L153" s="104">
        <v>222.22</v>
      </c>
      <c r="M153" s="105">
        <v>412013</v>
      </c>
      <c r="N153" s="105">
        <v>440043</v>
      </c>
      <c r="O153" s="102" t="s">
        <v>33</v>
      </c>
      <c r="P153" s="102" t="s">
        <v>47</v>
      </c>
      <c r="Q153" s="102" t="s">
        <v>175</v>
      </c>
      <c r="R153" s="104">
        <v>300.69</v>
      </c>
    </row>
    <row r="154" spans="1:18" collapsed="1" x14ac:dyDescent="0.25">
      <c r="A154" s="102" t="s">
        <v>498</v>
      </c>
      <c r="B154" s="102" t="s">
        <v>499</v>
      </c>
      <c r="C154" s="103">
        <v>81478760000</v>
      </c>
      <c r="D154" s="99">
        <v>-6.2649511863968402E-2</v>
      </c>
      <c r="E154" s="99">
        <v>-3.9485888432489798E-2</v>
      </c>
      <c r="F154" s="99">
        <v>-2.05377651668694E-2</v>
      </c>
      <c r="G154" s="98">
        <v>0.12860034251907199</v>
      </c>
      <c r="H154" s="98">
        <v>7.8961077621492806E-2</v>
      </c>
      <c r="I154" s="98">
        <v>9.2374924653405605E-2</v>
      </c>
      <c r="J154" s="98">
        <v>0.16449799196787102</v>
      </c>
      <c r="K154" s="104">
        <v>165</v>
      </c>
      <c r="L154" s="104">
        <v>90.11</v>
      </c>
      <c r="M154" s="105">
        <v>1249863</v>
      </c>
      <c r="N154" s="105">
        <v>856845</v>
      </c>
      <c r="O154" s="102" t="s">
        <v>21</v>
      </c>
      <c r="P154" s="102" t="s">
        <v>247</v>
      </c>
      <c r="Q154" s="102" t="s">
        <v>248</v>
      </c>
      <c r="R154" s="104">
        <v>144.97999999999999</v>
      </c>
    </row>
    <row r="155" spans="1:18" collapsed="1" x14ac:dyDescent="0.25">
      <c r="A155" s="102" t="s">
        <v>611</v>
      </c>
      <c r="B155" s="102" t="s">
        <v>612</v>
      </c>
      <c r="C155" s="103">
        <v>19267039260</v>
      </c>
      <c r="D155" s="99">
        <v>-3.0917635419243101E-2</v>
      </c>
      <c r="E155" s="99">
        <v>-1.8537074148296598E-2</v>
      </c>
      <c r="F155" s="99">
        <v>-0.17114448910514099</v>
      </c>
      <c r="G155" s="99">
        <v>8.5619285120532004E-2</v>
      </c>
      <c r="H155" s="98">
        <v>0.45488303007798003</v>
      </c>
      <c r="I155" s="99">
        <v>-4.7873633049817697E-2</v>
      </c>
      <c r="J155" s="98">
        <v>-0.30593445527015101</v>
      </c>
      <c r="K155" s="104">
        <v>66.03</v>
      </c>
      <c r="L155" s="104">
        <v>25.08</v>
      </c>
      <c r="M155" s="105">
        <v>1853597</v>
      </c>
      <c r="N155" s="105">
        <v>1703114</v>
      </c>
      <c r="O155" s="102" t="s">
        <v>109</v>
      </c>
      <c r="P155" s="102" t="s">
        <v>177</v>
      </c>
      <c r="Q155" s="102" t="s">
        <v>178</v>
      </c>
      <c r="R155" s="104">
        <v>39.18</v>
      </c>
    </row>
    <row r="156" spans="1:18" collapsed="1" x14ac:dyDescent="0.25">
      <c r="A156" s="102" t="s">
        <v>892</v>
      </c>
      <c r="B156" s="102" t="s">
        <v>893</v>
      </c>
      <c r="C156" s="103">
        <v>110238668000</v>
      </c>
      <c r="D156" s="99">
        <v>-2.3809523809523801E-2</v>
      </c>
      <c r="E156" s="99">
        <v>7.1822629332778396E-3</v>
      </c>
      <c r="F156" s="99">
        <v>3.7307032590051498E-2</v>
      </c>
      <c r="G156" s="99">
        <v>0.119389171679778</v>
      </c>
      <c r="H156" s="99">
        <v>3.9759295078444001E-2</v>
      </c>
      <c r="I156" s="99">
        <v>0.149032181451134</v>
      </c>
      <c r="J156" s="99">
        <v>-0.144019815994338</v>
      </c>
      <c r="K156" s="104">
        <v>117.44</v>
      </c>
      <c r="L156" s="104">
        <v>75.504999999999995</v>
      </c>
      <c r="M156" s="105">
        <v>2962567</v>
      </c>
      <c r="N156" s="105">
        <v>3381702</v>
      </c>
      <c r="O156" s="102" t="s">
        <v>17</v>
      </c>
      <c r="P156" s="102" t="s">
        <v>55</v>
      </c>
      <c r="Q156" s="102" t="s">
        <v>56</v>
      </c>
      <c r="R156" s="104">
        <v>96.76</v>
      </c>
    </row>
    <row r="157" spans="1:18" collapsed="1" x14ac:dyDescent="0.25">
      <c r="A157" s="102" t="s">
        <v>471</v>
      </c>
      <c r="B157" s="102" t="s">
        <v>472</v>
      </c>
      <c r="C157" s="103">
        <v>266860454000</v>
      </c>
      <c r="D157" s="99">
        <v>-2.9904440697020803E-2</v>
      </c>
      <c r="E157" s="99">
        <v>-6.21671557439408E-2</v>
      </c>
      <c r="F157" s="99">
        <v>-3.0013489208633001E-2</v>
      </c>
      <c r="G157" s="99">
        <v>1.8772136953955101E-2</v>
      </c>
      <c r="H157" s="99">
        <v>8.6638962347311596E-2</v>
      </c>
      <c r="I157" s="99">
        <v>-7.41416309012876E-2</v>
      </c>
      <c r="J157" s="99">
        <v>8.8832807570977904E-2</v>
      </c>
      <c r="K157" s="104">
        <v>97.75</v>
      </c>
      <c r="L157" s="104">
        <v>58.42</v>
      </c>
      <c r="M157" s="105">
        <v>4072953</v>
      </c>
      <c r="N157" s="105">
        <v>4264511</v>
      </c>
      <c r="O157" s="102" t="s">
        <v>24</v>
      </c>
      <c r="P157" s="102" t="s">
        <v>64</v>
      </c>
      <c r="Q157" s="102" t="s">
        <v>230</v>
      </c>
      <c r="R157" s="104">
        <v>86.29</v>
      </c>
    </row>
    <row r="158" spans="1:18" collapsed="1" x14ac:dyDescent="0.25">
      <c r="A158" s="102" t="s">
        <v>791</v>
      </c>
      <c r="B158" s="102" t="s">
        <v>792</v>
      </c>
      <c r="C158" s="103">
        <v>176675061888.89999</v>
      </c>
      <c r="D158" s="98">
        <v>-2.1521799500139301E-3</v>
      </c>
      <c r="E158" s="98">
        <v>0.12614589046462402</v>
      </c>
      <c r="F158" s="98">
        <v>-6.8019712099597993E-2</v>
      </c>
      <c r="G158" s="98">
        <v>6.2698706099814996E-2</v>
      </c>
      <c r="H158" s="98">
        <v>0.29790500270904802</v>
      </c>
      <c r="I158" s="98">
        <v>6.3563711706378492E-2</v>
      </c>
      <c r="J158" s="98">
        <v>1.0612361967589299</v>
      </c>
      <c r="K158" s="104">
        <v>167.02</v>
      </c>
      <c r="L158" s="104">
        <v>56.46</v>
      </c>
      <c r="M158" s="105">
        <v>2764009</v>
      </c>
      <c r="N158" s="105">
        <v>2313708</v>
      </c>
      <c r="O158" s="102" t="s">
        <v>66</v>
      </c>
      <c r="P158" s="102" t="s">
        <v>125</v>
      </c>
      <c r="Q158" s="102" t="s">
        <v>793</v>
      </c>
      <c r="R158" s="104">
        <v>143.72999999999999</v>
      </c>
    </row>
    <row r="159" spans="1:18" collapsed="1" x14ac:dyDescent="0.25">
      <c r="A159" s="102" t="s">
        <v>450</v>
      </c>
      <c r="B159" s="102" t="s">
        <v>1276</v>
      </c>
      <c r="C159" s="103">
        <v>25054892157.57</v>
      </c>
      <c r="D159" s="98">
        <v>3.7836526800873099E-2</v>
      </c>
      <c r="E159" s="98">
        <v>2.1403564608529501E-2</v>
      </c>
      <c r="F159" s="98">
        <v>-3.7345331833520699E-2</v>
      </c>
      <c r="G159" s="98">
        <v>-2.3505248744865401E-2</v>
      </c>
      <c r="H159" s="98">
        <v>-0.104874137089464</v>
      </c>
      <c r="I159" s="98">
        <v>-1.6321839080459699E-2</v>
      </c>
      <c r="J159" s="98">
        <v>2.6795712685970398E-2</v>
      </c>
      <c r="K159" s="104">
        <v>155.29499999999999</v>
      </c>
      <c r="L159" s="104">
        <v>121.29</v>
      </c>
      <c r="M159" s="105">
        <v>534892</v>
      </c>
      <c r="N159" s="105">
        <v>596600</v>
      </c>
      <c r="O159" s="102" t="s">
        <v>29</v>
      </c>
      <c r="P159" s="102" t="s">
        <v>451</v>
      </c>
      <c r="Q159" s="102" t="s">
        <v>451</v>
      </c>
      <c r="R159" s="104">
        <v>128.37</v>
      </c>
    </row>
    <row r="160" spans="1:18" collapsed="1" x14ac:dyDescent="0.25">
      <c r="A160" s="102" t="s">
        <v>473</v>
      </c>
      <c r="B160" s="102" t="s">
        <v>474</v>
      </c>
      <c r="C160" s="103">
        <v>49813999930</v>
      </c>
      <c r="D160" s="98">
        <v>-1.60647902283589E-2</v>
      </c>
      <c r="E160" s="98">
        <v>2.2630053815371899E-2</v>
      </c>
      <c r="F160" s="99">
        <v>5.1205673758865304E-2</v>
      </c>
      <c r="G160" s="98">
        <v>0.119486404833837</v>
      </c>
      <c r="H160" s="98">
        <v>3.1167385557256101E-2</v>
      </c>
      <c r="I160" s="98">
        <v>0.105624347307176</v>
      </c>
      <c r="J160" s="98">
        <v>0.19416693522397702</v>
      </c>
      <c r="K160" s="104">
        <v>77.400000000000006</v>
      </c>
      <c r="L160" s="104">
        <v>53.4</v>
      </c>
      <c r="M160" s="105">
        <v>1384441</v>
      </c>
      <c r="N160" s="105">
        <v>1180925</v>
      </c>
      <c r="O160" s="102" t="s">
        <v>33</v>
      </c>
      <c r="P160" s="102" t="s">
        <v>47</v>
      </c>
      <c r="Q160" s="102" t="s">
        <v>113</v>
      </c>
      <c r="R160" s="104">
        <v>74.11</v>
      </c>
    </row>
    <row r="161" spans="1:18" collapsed="1" x14ac:dyDescent="0.25">
      <c r="A161" s="102" t="s">
        <v>995</v>
      </c>
      <c r="B161" s="102" t="s">
        <v>996</v>
      </c>
      <c r="C161" s="103">
        <v>46851378178.639999</v>
      </c>
      <c r="D161" s="99">
        <v>-1.6448109593979601E-2</v>
      </c>
      <c r="E161" s="98">
        <v>6.1834103624422099E-2</v>
      </c>
      <c r="F161" s="98">
        <v>0.19969218930357802</v>
      </c>
      <c r="G161" s="98">
        <v>0.28607624771669299</v>
      </c>
      <c r="H161" s="99">
        <v>0.31871186031055498</v>
      </c>
      <c r="I161" s="99">
        <v>0.18298102981029798</v>
      </c>
      <c r="J161" s="99">
        <v>8.8090134104391996E-2</v>
      </c>
      <c r="K161" s="104">
        <v>224.92</v>
      </c>
      <c r="L161" s="104">
        <v>144.38</v>
      </c>
      <c r="M161" s="105">
        <v>416217</v>
      </c>
      <c r="N161" s="105">
        <v>468367</v>
      </c>
      <c r="O161" s="102" t="s">
        <v>74</v>
      </c>
      <c r="P161" s="102" t="s">
        <v>75</v>
      </c>
      <c r="Q161" s="102" t="s">
        <v>205</v>
      </c>
      <c r="R161" s="104">
        <v>218.26</v>
      </c>
    </row>
    <row r="162" spans="1:18" collapsed="1" x14ac:dyDescent="0.25">
      <c r="A162" s="102" t="s">
        <v>106</v>
      </c>
      <c r="B162" s="102" t="s">
        <v>107</v>
      </c>
      <c r="C162" s="103">
        <v>64691025000</v>
      </c>
      <c r="D162" s="98">
        <v>-5.3506337156805596E-3</v>
      </c>
      <c r="E162" s="99">
        <v>-9.5900902400852805E-3</v>
      </c>
      <c r="F162" s="98">
        <v>9.6152428687255889E-2</v>
      </c>
      <c r="G162" s="98">
        <v>3.4827082318558099E-2</v>
      </c>
      <c r="H162" s="98">
        <v>0.107375553818087</v>
      </c>
      <c r="I162" s="98">
        <v>2.5408536164931397E-2</v>
      </c>
      <c r="J162" s="99">
        <v>0.23589296102385099</v>
      </c>
      <c r="K162" s="104">
        <v>304.29000000000002</v>
      </c>
      <c r="L162" s="104">
        <v>230.48</v>
      </c>
      <c r="M162" s="105">
        <v>620017</v>
      </c>
      <c r="N162" s="105">
        <v>531870</v>
      </c>
      <c r="O162" s="102" t="s">
        <v>24</v>
      </c>
      <c r="P162" s="102" t="s">
        <v>25</v>
      </c>
      <c r="Q162" s="102" t="s">
        <v>108</v>
      </c>
      <c r="R162" s="104">
        <v>297.43</v>
      </c>
    </row>
    <row r="163" spans="1:18" collapsed="1" x14ac:dyDescent="0.25">
      <c r="A163" s="102" t="s">
        <v>1114</v>
      </c>
      <c r="B163" s="102" t="s">
        <v>1115</v>
      </c>
      <c r="C163" s="103">
        <v>202383822602</v>
      </c>
      <c r="D163" s="99">
        <v>-1.57132768361582E-2</v>
      </c>
      <c r="E163" s="99">
        <v>-4.3753906598803499E-3</v>
      </c>
      <c r="F163" s="99">
        <v>0.17914551607444998</v>
      </c>
      <c r="G163" s="98">
        <v>0.374591629168465</v>
      </c>
      <c r="H163" s="98">
        <v>0.151205410149192</v>
      </c>
      <c r="I163" s="98">
        <v>0.285376678771111</v>
      </c>
      <c r="J163" s="98">
        <v>0.23895771987332601</v>
      </c>
      <c r="K163" s="104">
        <v>231.32</v>
      </c>
      <c r="L163" s="104">
        <v>139.96</v>
      </c>
      <c r="M163" s="105">
        <v>3775943</v>
      </c>
      <c r="N163" s="105">
        <v>3120619</v>
      </c>
      <c r="O163" s="102" t="s">
        <v>66</v>
      </c>
      <c r="P163" s="102" t="s">
        <v>67</v>
      </c>
      <c r="Q163" s="102" t="s">
        <v>68</v>
      </c>
      <c r="R163" s="104">
        <v>223</v>
      </c>
    </row>
    <row r="164" spans="1:18" collapsed="1" x14ac:dyDescent="0.25">
      <c r="A164" s="102" t="s">
        <v>599</v>
      </c>
      <c r="B164" s="102" t="s">
        <v>600</v>
      </c>
      <c r="C164" s="103">
        <v>197191621720.20001</v>
      </c>
      <c r="D164" s="99">
        <v>-1.0366086529543001E-3</v>
      </c>
      <c r="E164" s="99">
        <v>-4.3501903208266199E-3</v>
      </c>
      <c r="F164" s="99">
        <v>0.109596097324486</v>
      </c>
      <c r="G164" s="99">
        <v>8.9880952380952298E-2</v>
      </c>
      <c r="H164" s="99">
        <v>0.26149712356608901</v>
      </c>
      <c r="I164" s="99">
        <v>0.118817023616755</v>
      </c>
      <c r="J164" s="98">
        <v>0.24110350437199202</v>
      </c>
      <c r="K164" s="104">
        <v>385.12</v>
      </c>
      <c r="L164" s="104">
        <v>261.51</v>
      </c>
      <c r="M164" s="105">
        <v>1284751</v>
      </c>
      <c r="N164" s="105">
        <v>1155046</v>
      </c>
      <c r="O164" s="102" t="s">
        <v>109</v>
      </c>
      <c r="P164" s="102" t="s">
        <v>402</v>
      </c>
      <c r="Q164" s="102" t="s">
        <v>402</v>
      </c>
      <c r="R164" s="104">
        <v>366.2</v>
      </c>
    </row>
    <row r="165" spans="1:18" collapsed="1" x14ac:dyDescent="0.25">
      <c r="A165" s="102" t="s">
        <v>917</v>
      </c>
      <c r="B165" s="102" t="s">
        <v>918</v>
      </c>
      <c r="C165" s="103">
        <v>29264613220.919998</v>
      </c>
      <c r="D165" s="99">
        <v>8.589220528236961E-3</v>
      </c>
      <c r="E165" s="99">
        <v>3.5037461436756304E-2</v>
      </c>
      <c r="F165" s="99">
        <v>4.6801872074882803E-2</v>
      </c>
      <c r="G165" s="98">
        <v>2.31629392971247E-2</v>
      </c>
      <c r="H165" s="98">
        <v>7.0035017508753806E-3</v>
      </c>
      <c r="I165" s="98">
        <v>9.2494960458985989E-2</v>
      </c>
      <c r="J165" s="98">
        <v>0.13463241806908799</v>
      </c>
      <c r="K165" s="104">
        <v>143.78</v>
      </c>
      <c r="L165" s="104">
        <v>123.69</v>
      </c>
      <c r="M165" s="105">
        <v>552137</v>
      </c>
      <c r="N165" s="105">
        <v>524741</v>
      </c>
      <c r="O165" s="102" t="s">
        <v>29</v>
      </c>
      <c r="P165" s="102" t="s">
        <v>30</v>
      </c>
      <c r="Q165" s="102" t="s">
        <v>30</v>
      </c>
      <c r="R165" s="104">
        <v>140.91</v>
      </c>
    </row>
    <row r="166" spans="1:18" collapsed="1" x14ac:dyDescent="0.25">
      <c r="A166" s="102" t="s">
        <v>863</v>
      </c>
      <c r="B166" s="102" t="s">
        <v>622</v>
      </c>
      <c r="C166" s="103">
        <v>3739985060000</v>
      </c>
      <c r="D166" s="99">
        <v>-6.29557061638764E-3</v>
      </c>
      <c r="E166" s="98">
        <v>-6.627833278000779E-2</v>
      </c>
      <c r="F166" s="99">
        <v>-7.1407131708488392E-2</v>
      </c>
      <c r="G166" s="98">
        <v>0.10837632559472601</v>
      </c>
      <c r="H166" s="98">
        <v>0.51785889510352301</v>
      </c>
      <c r="I166" s="98">
        <v>-1.4117272147865002E-2</v>
      </c>
      <c r="J166" s="98">
        <v>0.66839238526667699</v>
      </c>
      <c r="K166" s="104">
        <v>350.15</v>
      </c>
      <c r="L166" s="104">
        <v>142.69</v>
      </c>
      <c r="M166" s="105">
        <v>10782048</v>
      </c>
      <c r="N166" s="105">
        <v>8616624</v>
      </c>
      <c r="O166" s="102" t="s">
        <v>44</v>
      </c>
      <c r="P166" s="102" t="s">
        <v>159</v>
      </c>
      <c r="Q166" s="102" t="s">
        <v>159</v>
      </c>
      <c r="R166" s="104">
        <v>309.37</v>
      </c>
    </row>
    <row r="167" spans="1:18" collapsed="1" x14ac:dyDescent="0.25">
      <c r="A167" s="102" t="s">
        <v>421</v>
      </c>
      <c r="B167" s="102" t="s">
        <v>422</v>
      </c>
      <c r="C167" s="103">
        <v>98420821114.979996</v>
      </c>
      <c r="D167" s="99">
        <v>6.0385531730561007E-2</v>
      </c>
      <c r="E167" s="99">
        <v>0.16772408529313498</v>
      </c>
      <c r="F167" s="99">
        <v>9.1545527512708405E-2</v>
      </c>
      <c r="G167" s="99">
        <v>0.21604570293094899</v>
      </c>
      <c r="H167" s="99">
        <v>0.39093130291493799</v>
      </c>
      <c r="I167" s="99">
        <v>0.19398107501707099</v>
      </c>
      <c r="J167" s="99">
        <v>0.91107814817706301</v>
      </c>
      <c r="K167" s="104">
        <v>256.52</v>
      </c>
      <c r="L167" s="104">
        <v>105.06</v>
      </c>
      <c r="M167" s="105">
        <v>930083</v>
      </c>
      <c r="N167" s="105">
        <v>702980</v>
      </c>
      <c r="O167" s="102" t="s">
        <v>21</v>
      </c>
      <c r="P167" s="102" t="s">
        <v>41</v>
      </c>
      <c r="Q167" s="102" t="s">
        <v>41</v>
      </c>
      <c r="R167" s="104">
        <v>244.79</v>
      </c>
    </row>
    <row r="168" spans="1:18" collapsed="1" x14ac:dyDescent="0.25">
      <c r="A168" s="102" t="s">
        <v>35</v>
      </c>
      <c r="B168" s="102" t="s">
        <v>36</v>
      </c>
      <c r="C168" s="103">
        <v>93174598768.809998</v>
      </c>
      <c r="D168" s="98">
        <v>-1.55544191596353E-2</v>
      </c>
      <c r="E168" s="99">
        <v>1.9461606354810299E-2</v>
      </c>
      <c r="F168" s="99">
        <v>5.0714090785044998E-2</v>
      </c>
      <c r="G168" s="98">
        <v>0.12957801574495101</v>
      </c>
      <c r="H168" s="98">
        <v>2.1490161397302598E-2</v>
      </c>
      <c r="I168" s="98">
        <v>5.1431432342633504E-2</v>
      </c>
      <c r="J168" s="98">
        <v>1.5875109938434398E-2</v>
      </c>
      <c r="K168" s="104">
        <v>242.58</v>
      </c>
      <c r="L168" s="104">
        <v>194.15</v>
      </c>
      <c r="M168" s="105">
        <v>647799</v>
      </c>
      <c r="N168" s="105">
        <v>604603</v>
      </c>
      <c r="O168" s="102" t="s">
        <v>21</v>
      </c>
      <c r="P168" s="102" t="s">
        <v>37</v>
      </c>
      <c r="Q168" s="102" t="s">
        <v>38</v>
      </c>
      <c r="R168" s="104">
        <v>231.01</v>
      </c>
    </row>
    <row r="169" spans="1:18" collapsed="1" x14ac:dyDescent="0.25">
      <c r="A169" s="102" t="s">
        <v>800</v>
      </c>
      <c r="B169" s="102" t="s">
        <v>801</v>
      </c>
      <c r="C169" s="103">
        <v>374652150428.84998</v>
      </c>
      <c r="D169" s="98">
        <v>7.5625000000001394E-3</v>
      </c>
      <c r="E169" s="98">
        <v>1.6392409053653599E-2</v>
      </c>
      <c r="F169" s="98">
        <v>0.114637350480537</v>
      </c>
      <c r="G169" s="98">
        <v>8.9551230062178994E-2</v>
      </c>
      <c r="H169" s="99">
        <v>4.8588526082997199E-2</v>
      </c>
      <c r="I169" s="99">
        <v>0.12490405414834999</v>
      </c>
      <c r="J169" s="98">
        <v>-4.9357235523057E-2</v>
      </c>
      <c r="K169" s="104">
        <v>179.99</v>
      </c>
      <c r="L169" s="104">
        <v>137.63</v>
      </c>
      <c r="M169" s="105">
        <v>3197960</v>
      </c>
      <c r="N169" s="105">
        <v>2941248</v>
      </c>
      <c r="O169" s="102" t="s">
        <v>86</v>
      </c>
      <c r="P169" s="102" t="s">
        <v>174</v>
      </c>
      <c r="Q169" s="102" t="s">
        <v>174</v>
      </c>
      <c r="R169" s="104">
        <v>161.21</v>
      </c>
    </row>
    <row r="170" spans="1:18" collapsed="1" x14ac:dyDescent="0.25">
      <c r="A170" s="102" t="s">
        <v>131</v>
      </c>
      <c r="B170" s="102" t="s">
        <v>132</v>
      </c>
      <c r="C170" s="103">
        <v>7492195355.0500002</v>
      </c>
      <c r="D170" s="99">
        <v>4.2268786127167599E-2</v>
      </c>
      <c r="E170" s="99">
        <v>-3.4563533798642403E-2</v>
      </c>
      <c r="F170" s="99">
        <v>-0.30285142225904399</v>
      </c>
      <c r="G170" s="99">
        <v>-0.27340433187018798</v>
      </c>
      <c r="H170" s="99">
        <v>-0.46140921698314502</v>
      </c>
      <c r="I170" s="99">
        <v>-0.30407663944312302</v>
      </c>
      <c r="J170" s="98">
        <v>-0.55538187182140397</v>
      </c>
      <c r="K170" s="104">
        <v>474.59</v>
      </c>
      <c r="L170" s="104">
        <v>191</v>
      </c>
      <c r="M170" s="105">
        <v>377600</v>
      </c>
      <c r="N170" s="105">
        <v>258992</v>
      </c>
      <c r="O170" s="102" t="s">
        <v>24</v>
      </c>
      <c r="P170" s="102" t="s">
        <v>89</v>
      </c>
      <c r="Q170" s="102" t="s">
        <v>90</v>
      </c>
      <c r="R170" s="104">
        <v>201.95</v>
      </c>
    </row>
    <row r="171" spans="1:18" collapsed="1" x14ac:dyDescent="0.25">
      <c r="A171" s="102" t="s">
        <v>631</v>
      </c>
      <c r="B171" s="102" t="s">
        <v>632</v>
      </c>
      <c r="C171" s="103">
        <v>38789851418.889999</v>
      </c>
      <c r="D171" s="99">
        <v>-4.6024889437416602E-2</v>
      </c>
      <c r="E171" s="98">
        <v>-8.2269714059562599E-2</v>
      </c>
      <c r="F171" s="98">
        <v>4.0962908927669496E-2</v>
      </c>
      <c r="G171" s="98">
        <v>0.36958287190845296</v>
      </c>
      <c r="H171" s="98">
        <v>0.22764873271127001</v>
      </c>
      <c r="I171" s="98">
        <v>0.18309948979591797</v>
      </c>
      <c r="J171" s="98">
        <v>-8.6247660329031695E-2</v>
      </c>
      <c r="K171" s="104">
        <v>209.49</v>
      </c>
      <c r="L171" s="104">
        <v>126.02500000000001</v>
      </c>
      <c r="M171" s="105">
        <v>1227599</v>
      </c>
      <c r="N171" s="105">
        <v>876644</v>
      </c>
      <c r="O171" s="102" t="s">
        <v>21</v>
      </c>
      <c r="P171" s="102" t="s">
        <v>1029</v>
      </c>
      <c r="Q171" s="102" t="s">
        <v>1030</v>
      </c>
      <c r="R171" s="104">
        <v>185.51</v>
      </c>
    </row>
    <row r="172" spans="1:18" collapsed="1" x14ac:dyDescent="0.25">
      <c r="A172" s="102" t="s">
        <v>1006</v>
      </c>
      <c r="B172" s="102" t="s">
        <v>1007</v>
      </c>
      <c r="C172" s="103">
        <v>35844719174.550003</v>
      </c>
      <c r="D172" s="99">
        <v>-6.9444444444444198E-3</v>
      </c>
      <c r="E172" s="99">
        <v>-4.4466043008139902E-2</v>
      </c>
      <c r="F172" s="99">
        <v>-4.6782208217185796E-2</v>
      </c>
      <c r="G172" s="98">
        <v>6.32688927943761E-2</v>
      </c>
      <c r="H172" s="98">
        <v>6.7743687211512499E-2</v>
      </c>
      <c r="I172" s="98">
        <v>-4.1087539624481702E-2</v>
      </c>
      <c r="J172" s="98">
        <v>-8.4400465657741494E-2</v>
      </c>
      <c r="K172" s="104">
        <v>94.78</v>
      </c>
      <c r="L172" s="104">
        <v>57.65</v>
      </c>
      <c r="M172" s="105">
        <v>1562040</v>
      </c>
      <c r="N172" s="105">
        <v>1400559</v>
      </c>
      <c r="O172" s="102" t="s">
        <v>109</v>
      </c>
      <c r="P172" s="102" t="s">
        <v>135</v>
      </c>
      <c r="Q172" s="102" t="s">
        <v>136</v>
      </c>
      <c r="R172" s="104">
        <v>78.650000000000006</v>
      </c>
    </row>
    <row r="173" spans="1:18" collapsed="1" x14ac:dyDescent="0.25">
      <c r="A173" s="102" t="s">
        <v>264</v>
      </c>
      <c r="B173" s="102" t="s">
        <v>265</v>
      </c>
      <c r="C173" s="103">
        <v>35384562197.699997</v>
      </c>
      <c r="D173" s="99">
        <v>-4.0723187642619001E-2</v>
      </c>
      <c r="E173" s="99">
        <v>3.0257328683193498E-2</v>
      </c>
      <c r="F173" s="99">
        <v>-5.7921048095155997E-2</v>
      </c>
      <c r="G173" s="99">
        <v>0.124832767315015</v>
      </c>
      <c r="H173" s="98">
        <v>0.102481339519871</v>
      </c>
      <c r="I173" s="99">
        <v>-2.2536218923269499E-2</v>
      </c>
      <c r="J173" s="99">
        <v>4.9145709349203107E-2</v>
      </c>
      <c r="K173" s="104">
        <v>119.15</v>
      </c>
      <c r="L173" s="104">
        <v>52</v>
      </c>
      <c r="M173" s="105">
        <v>1867988</v>
      </c>
      <c r="N173" s="105">
        <v>1654136</v>
      </c>
      <c r="O173" s="102" t="s">
        <v>21</v>
      </c>
      <c r="P173" s="102" t="s">
        <v>1028</v>
      </c>
      <c r="Q173" s="102" t="s">
        <v>1028</v>
      </c>
      <c r="R173" s="104">
        <v>109.3</v>
      </c>
    </row>
    <row r="174" spans="1:18" collapsed="1" x14ac:dyDescent="0.25">
      <c r="A174" s="102" t="s">
        <v>150</v>
      </c>
      <c r="B174" s="102" t="s">
        <v>151</v>
      </c>
      <c r="C174" s="103">
        <v>89085138146.399994</v>
      </c>
      <c r="D174" s="99">
        <v>-5.22456461961502E-2</v>
      </c>
      <c r="E174" s="99">
        <v>4.76190476190477E-2</v>
      </c>
      <c r="F174" s="99">
        <v>3.4689793195463496E-2</v>
      </c>
      <c r="G174" s="99">
        <v>0.53034040453872699</v>
      </c>
      <c r="H174" s="99">
        <v>0.46736045411542099</v>
      </c>
      <c r="I174" s="99">
        <v>0.22150029533372698</v>
      </c>
      <c r="J174" s="98">
        <v>0.63435194942044293</v>
      </c>
      <c r="K174" s="104">
        <v>68.89</v>
      </c>
      <c r="L174" s="104">
        <v>27.92</v>
      </c>
      <c r="M174" s="105">
        <v>4404995</v>
      </c>
      <c r="N174" s="105">
        <v>4171666</v>
      </c>
      <c r="O174" s="102" t="s">
        <v>33</v>
      </c>
      <c r="P174" s="102" t="s">
        <v>152</v>
      </c>
      <c r="Q174" s="102" t="s">
        <v>153</v>
      </c>
      <c r="R174" s="104">
        <v>62.04</v>
      </c>
    </row>
    <row r="175" spans="1:18" collapsed="1" x14ac:dyDescent="0.25">
      <c r="A175" s="102" t="s">
        <v>433</v>
      </c>
      <c r="B175" s="102" t="s">
        <v>434</v>
      </c>
      <c r="C175" s="103">
        <v>98644041892.259995</v>
      </c>
      <c r="D175" s="99">
        <v>2.3908784231692501E-2</v>
      </c>
      <c r="E175" s="99">
        <v>-2.0674802584350598E-3</v>
      </c>
      <c r="F175" s="99">
        <v>6.1792517682283998E-2</v>
      </c>
      <c r="G175" s="99">
        <v>0.24562724014336901</v>
      </c>
      <c r="H175" s="99">
        <v>0.19074213664085501</v>
      </c>
      <c r="I175" s="99">
        <v>0.218954420301292</v>
      </c>
      <c r="J175" s="99">
        <v>0.47615002336150902</v>
      </c>
      <c r="K175" s="104">
        <v>715.3</v>
      </c>
      <c r="L175" s="104">
        <v>427</v>
      </c>
      <c r="M175" s="105">
        <v>245432</v>
      </c>
      <c r="N175" s="105">
        <v>228360</v>
      </c>
      <c r="O175" s="102" t="s">
        <v>21</v>
      </c>
      <c r="P175" s="102" t="s">
        <v>41</v>
      </c>
      <c r="Q175" s="102" t="s">
        <v>41</v>
      </c>
      <c r="R175" s="104">
        <v>695.06</v>
      </c>
    </row>
    <row r="176" spans="1:18" collapsed="1" x14ac:dyDescent="0.25">
      <c r="A176" s="102" t="s">
        <v>1315</v>
      </c>
      <c r="B176" s="102" t="s">
        <v>1316</v>
      </c>
      <c r="C176" s="103">
        <v>45854240439</v>
      </c>
      <c r="D176" s="99">
        <v>-2.88574309939118E-2</v>
      </c>
      <c r="E176" s="99">
        <v>0.13245119645983799</v>
      </c>
      <c r="F176" s="99">
        <v>0.19154201495820503</v>
      </c>
      <c r="G176" s="99">
        <v>0.44845797308138002</v>
      </c>
      <c r="H176" s="99">
        <v>0.88446931261415396</v>
      </c>
      <c r="I176" s="99">
        <v>0.39294324379346202</v>
      </c>
      <c r="J176" s="99">
        <v>2.2637577826872901</v>
      </c>
      <c r="K176" s="104">
        <v>1392</v>
      </c>
      <c r="L176" s="104">
        <v>276.44</v>
      </c>
      <c r="M176" s="105">
        <v>93073</v>
      </c>
      <c r="N176" s="105">
        <v>193614</v>
      </c>
      <c r="O176" s="102" t="s">
        <v>21</v>
      </c>
      <c r="P176" s="102" t="s">
        <v>254</v>
      </c>
      <c r="Q176" s="102" t="s">
        <v>254</v>
      </c>
      <c r="R176" s="104">
        <v>1300.02</v>
      </c>
    </row>
    <row r="177" spans="1:18" collapsed="1" x14ac:dyDescent="0.25">
      <c r="A177" s="102" t="s">
        <v>1310</v>
      </c>
      <c r="B177" s="102" t="s">
        <v>1311</v>
      </c>
      <c r="C177" s="103">
        <v>93010161372.210007</v>
      </c>
      <c r="D177" s="99">
        <v>5.1640137484566299E-2</v>
      </c>
      <c r="E177" s="99">
        <v>9.3873654980909202E-2</v>
      </c>
      <c r="F177" s="99">
        <v>0.54014759065584994</v>
      </c>
      <c r="G177" s="99">
        <v>1.5877160569856699</v>
      </c>
      <c r="H177" s="99">
        <v>12.5023564695801</v>
      </c>
      <c r="I177" s="99">
        <v>1.65519420338697</v>
      </c>
      <c r="J177" s="99"/>
      <c r="K177" s="104">
        <v>725</v>
      </c>
      <c r="L177" s="104">
        <v>27.94</v>
      </c>
      <c r="M177" s="105">
        <v>5194791</v>
      </c>
      <c r="N177" s="105">
        <v>3434929</v>
      </c>
      <c r="O177" s="102" t="s">
        <v>66</v>
      </c>
      <c r="P177" s="102" t="s">
        <v>116</v>
      </c>
      <c r="Q177" s="102" t="s">
        <v>116</v>
      </c>
      <c r="R177" s="104">
        <v>630.29</v>
      </c>
    </row>
    <row r="178" spans="1:18" collapsed="1" x14ac:dyDescent="0.25">
      <c r="A178" s="102" t="s">
        <v>1001</v>
      </c>
      <c r="B178" s="102" t="s">
        <v>160</v>
      </c>
      <c r="C178" s="103">
        <v>18575979279.360001</v>
      </c>
      <c r="D178" s="99">
        <v>1.7400075652502799E-2</v>
      </c>
      <c r="E178" s="99">
        <v>4.02217352069099E-2</v>
      </c>
      <c r="F178" s="99">
        <v>6.4792821324887798E-2</v>
      </c>
      <c r="G178" s="99">
        <v>5.6981922976159199E-2</v>
      </c>
      <c r="H178" s="99">
        <v>0.108226891910452</v>
      </c>
      <c r="I178" s="99">
        <v>0.11311905090357299</v>
      </c>
      <c r="J178" s="99">
        <v>0.214662050278488</v>
      </c>
      <c r="K178" s="104">
        <v>81.39</v>
      </c>
      <c r="L178" s="104">
        <v>61.94</v>
      </c>
      <c r="M178" s="105">
        <v>860747</v>
      </c>
      <c r="N178" s="105">
        <v>790903</v>
      </c>
      <c r="O178" s="102" t="s">
        <v>29</v>
      </c>
      <c r="P178" s="102" t="s">
        <v>161</v>
      </c>
      <c r="Q178" s="102" t="s">
        <v>161</v>
      </c>
      <c r="R178" s="104">
        <v>80.69</v>
      </c>
    </row>
    <row r="179" spans="1:18" collapsed="1" x14ac:dyDescent="0.25">
      <c r="A179" s="102" t="s">
        <v>934</v>
      </c>
      <c r="B179" s="102" t="s">
        <v>935</v>
      </c>
      <c r="C179" s="103">
        <v>154258416000</v>
      </c>
      <c r="D179" s="99">
        <v>-1.45421495114746E-2</v>
      </c>
      <c r="E179" s="99">
        <v>0.100544167817971</v>
      </c>
      <c r="F179" s="99">
        <v>0.17054519282672601</v>
      </c>
      <c r="G179" s="99">
        <v>0.102409128138504</v>
      </c>
      <c r="H179" s="99">
        <v>9.9211489721205109E-2</v>
      </c>
      <c r="I179" s="99">
        <v>0.22548742582650502</v>
      </c>
      <c r="J179" s="99">
        <v>0.259616625790629</v>
      </c>
      <c r="K179" s="104">
        <v>408.33</v>
      </c>
      <c r="L179" s="104">
        <v>234</v>
      </c>
      <c r="M179" s="105">
        <v>815270</v>
      </c>
      <c r="N179" s="105">
        <v>718386</v>
      </c>
      <c r="O179" s="102" t="s">
        <v>21</v>
      </c>
      <c r="P179" s="102" t="s">
        <v>247</v>
      </c>
      <c r="Q179" s="102" t="s">
        <v>248</v>
      </c>
      <c r="R179" s="104">
        <v>390.33</v>
      </c>
    </row>
    <row r="180" spans="1:18" collapsed="1" x14ac:dyDescent="0.25">
      <c r="A180" s="102" t="s">
        <v>903</v>
      </c>
      <c r="B180" s="102" t="s">
        <v>904</v>
      </c>
      <c r="C180" s="103">
        <v>10217465312.5</v>
      </c>
      <c r="D180" s="99">
        <v>2.0837244227520202E-2</v>
      </c>
      <c r="E180" s="99">
        <v>6.35634656757285E-2</v>
      </c>
      <c r="F180" s="99">
        <v>7.3854660347551407E-2</v>
      </c>
      <c r="G180" s="98">
        <v>0.159982935153584</v>
      </c>
      <c r="H180" s="99">
        <v>6.1487409720866901E-2</v>
      </c>
      <c r="I180" s="99">
        <v>0.164952870608398</v>
      </c>
      <c r="J180" s="98">
        <v>1.73994387277829E-2</v>
      </c>
      <c r="K180" s="104">
        <v>64.66</v>
      </c>
      <c r="L180" s="104">
        <v>42.94</v>
      </c>
      <c r="M180" s="105">
        <v>844295</v>
      </c>
      <c r="N180" s="105">
        <v>1052060</v>
      </c>
      <c r="O180" s="102" t="s">
        <v>86</v>
      </c>
      <c r="P180" s="102" t="s">
        <v>407</v>
      </c>
      <c r="Q180" s="102" t="s">
        <v>905</v>
      </c>
      <c r="R180" s="104">
        <v>54.38</v>
      </c>
    </row>
    <row r="181" spans="1:18" collapsed="1" x14ac:dyDescent="0.25">
      <c r="A181" s="102" t="s">
        <v>1069</v>
      </c>
      <c r="B181" s="102" t="s">
        <v>1011</v>
      </c>
      <c r="C181" s="103">
        <v>220801471039.79999</v>
      </c>
      <c r="D181" s="99">
        <v>1.1443605484374699E-2</v>
      </c>
      <c r="E181" s="98">
        <v>2.86497422175815E-2</v>
      </c>
      <c r="F181" s="99">
        <v>7.4584128715571296E-2</v>
      </c>
      <c r="G181" s="98">
        <v>0.10316349384098601</v>
      </c>
      <c r="H181" s="98">
        <v>-9.98680987375156E-3</v>
      </c>
      <c r="I181" s="98">
        <v>0.108984732287343</v>
      </c>
      <c r="J181" s="98">
        <v>3.1184577808792701E-2</v>
      </c>
      <c r="K181" s="104">
        <v>486.38</v>
      </c>
      <c r="L181" s="104">
        <v>387.78</v>
      </c>
      <c r="M181" s="105">
        <v>1076153</v>
      </c>
      <c r="N181" s="105">
        <v>1006909</v>
      </c>
      <c r="O181" s="102" t="s">
        <v>33</v>
      </c>
      <c r="P181" s="102" t="s">
        <v>47</v>
      </c>
      <c r="Q181" s="102" t="s">
        <v>48</v>
      </c>
      <c r="R181" s="104">
        <v>472.86</v>
      </c>
    </row>
    <row r="182" spans="1:18" collapsed="1" x14ac:dyDescent="0.25">
      <c r="A182" s="102" t="s">
        <v>856</v>
      </c>
      <c r="B182" s="102" t="s">
        <v>857</v>
      </c>
      <c r="C182" s="103">
        <v>2142690205652</v>
      </c>
      <c r="D182" s="99">
        <v>-2.1952175617405E-2</v>
      </c>
      <c r="E182" s="99">
        <v>-0.103686739413535</v>
      </c>
      <c r="F182" s="99">
        <v>-0.16197833571248602</v>
      </c>
      <c r="G182" s="99">
        <v>-0.15986194124084499</v>
      </c>
      <c r="H182" s="99">
        <v>-0.13585591826132101</v>
      </c>
      <c r="I182" s="99">
        <v>-0.13525691014643398</v>
      </c>
      <c r="J182" s="99">
        <v>-0.128117765255755</v>
      </c>
      <c r="K182" s="104">
        <v>258.58999999999997</v>
      </c>
      <c r="L182" s="104">
        <v>161.56</v>
      </c>
      <c r="M182" s="105">
        <v>22208238</v>
      </c>
      <c r="N182" s="105">
        <v>14747064</v>
      </c>
      <c r="O182" s="102" t="s">
        <v>17</v>
      </c>
      <c r="P182" s="102" t="s">
        <v>1039</v>
      </c>
      <c r="Q182" s="102" t="s">
        <v>1039</v>
      </c>
      <c r="R182" s="104">
        <v>199.6</v>
      </c>
    </row>
    <row r="183" spans="1:18" collapsed="1" x14ac:dyDescent="0.25">
      <c r="A183" s="102" t="s">
        <v>781</v>
      </c>
      <c r="B183" s="102" t="s">
        <v>782</v>
      </c>
      <c r="C183" s="103">
        <v>79304812102.720001</v>
      </c>
      <c r="D183" s="98">
        <v>4.7035524198539803E-3</v>
      </c>
      <c r="E183" s="99">
        <v>-7.0948012232415801E-3</v>
      </c>
      <c r="F183" s="98">
        <v>4.1843152355281799E-2</v>
      </c>
      <c r="G183" s="98">
        <v>0.14195272931907701</v>
      </c>
      <c r="H183" s="98">
        <v>0.26433021806853602</v>
      </c>
      <c r="I183" s="98">
        <v>5.8693100299986901E-2</v>
      </c>
      <c r="J183" s="98">
        <v>0.68507369732198498</v>
      </c>
      <c r="K183" s="104">
        <v>83.24</v>
      </c>
      <c r="L183" s="104">
        <v>48.42</v>
      </c>
      <c r="M183" s="105">
        <v>2765443</v>
      </c>
      <c r="N183" s="105">
        <v>2294568</v>
      </c>
      <c r="O183" s="102" t="s">
        <v>86</v>
      </c>
      <c r="P183" s="102" t="s">
        <v>407</v>
      </c>
      <c r="Q183" s="102" t="s">
        <v>1032</v>
      </c>
      <c r="R183" s="104">
        <v>81.17</v>
      </c>
    </row>
    <row r="184" spans="1:18" collapsed="1" x14ac:dyDescent="0.25">
      <c r="A184" s="102" t="s">
        <v>266</v>
      </c>
      <c r="B184" s="102" t="s">
        <v>267</v>
      </c>
      <c r="C184" s="103">
        <v>16198141120</v>
      </c>
      <c r="D184" s="99">
        <v>-3.8445354041543901E-2</v>
      </c>
      <c r="E184" s="99">
        <v>-5.1691916179564005E-4</v>
      </c>
      <c r="F184" s="99">
        <v>-8.5200378668349695E-3</v>
      </c>
      <c r="G184" s="98">
        <v>-8.8718899097038895E-3</v>
      </c>
      <c r="H184" s="99">
        <v>-1.8891491022638401E-2</v>
      </c>
      <c r="I184" s="99">
        <v>-3.9437480892693402E-2</v>
      </c>
      <c r="J184" s="99">
        <v>-0.134494869499346</v>
      </c>
      <c r="K184" s="104">
        <v>316.29000000000002</v>
      </c>
      <c r="L184" s="104">
        <v>243.51</v>
      </c>
      <c r="M184" s="105">
        <v>210051</v>
      </c>
      <c r="N184" s="105">
        <v>184913</v>
      </c>
      <c r="O184" s="102" t="s">
        <v>51</v>
      </c>
      <c r="P184" s="102" t="s">
        <v>194</v>
      </c>
      <c r="Q184" s="102" t="s">
        <v>1024</v>
      </c>
      <c r="R184" s="104">
        <v>251.36</v>
      </c>
    </row>
    <row r="185" spans="1:18" collapsed="1" x14ac:dyDescent="0.25">
      <c r="A185" s="102" t="s">
        <v>334</v>
      </c>
      <c r="B185" s="102" t="s">
        <v>335</v>
      </c>
      <c r="C185" s="103">
        <v>589340784798.80005</v>
      </c>
      <c r="D185" s="99">
        <v>1.53201029643777E-2</v>
      </c>
      <c r="E185" s="98">
        <v>2.8428445266832202E-2</v>
      </c>
      <c r="F185" s="98">
        <v>0.113767818918796</v>
      </c>
      <c r="G185" s="98">
        <v>0.25249679897567201</v>
      </c>
      <c r="H185" s="99">
        <v>0.39966804029303998</v>
      </c>
      <c r="I185" s="99">
        <v>0.18168639768059902</v>
      </c>
      <c r="J185" s="99">
        <v>0.57509983253896702</v>
      </c>
      <c r="K185" s="104">
        <v>246.32</v>
      </c>
      <c r="L185" s="104">
        <v>142.41999999999999</v>
      </c>
      <c r="M185" s="105">
        <v>2359466</v>
      </c>
      <c r="N185" s="105">
        <v>2585528</v>
      </c>
      <c r="O185" s="102" t="s">
        <v>109</v>
      </c>
      <c r="P185" s="102" t="s">
        <v>187</v>
      </c>
      <c r="Q185" s="102" t="s">
        <v>187</v>
      </c>
      <c r="R185" s="104">
        <v>244.55</v>
      </c>
    </row>
    <row r="186" spans="1:18" collapsed="1" x14ac:dyDescent="0.25">
      <c r="A186" s="102" t="s">
        <v>371</v>
      </c>
      <c r="B186" s="102" t="s">
        <v>372</v>
      </c>
      <c r="C186" s="103">
        <v>4542642000000</v>
      </c>
      <c r="D186" s="99">
        <v>-1.6364114706656201E-2</v>
      </c>
      <c r="E186" s="99">
        <v>8.761926925762159E-2</v>
      </c>
      <c r="F186" s="99">
        <v>-5.8807805399629996E-4</v>
      </c>
      <c r="G186" s="98">
        <v>4.2812801027491997E-4</v>
      </c>
      <c r="H186" s="98">
        <v>2.7029996703658899E-2</v>
      </c>
      <c r="I186" s="98">
        <v>2.35924932975862E-3</v>
      </c>
      <c r="J186" s="98">
        <v>0.42549946621930801</v>
      </c>
      <c r="K186" s="104">
        <v>212.15</v>
      </c>
      <c r="L186" s="104">
        <v>86.63</v>
      </c>
      <c r="M186" s="105">
        <v>50808675</v>
      </c>
      <c r="N186" s="105">
        <v>46965076</v>
      </c>
      <c r="O186" s="102" t="s">
        <v>66</v>
      </c>
      <c r="P186" s="102" t="s">
        <v>67</v>
      </c>
      <c r="Q186" s="102" t="s">
        <v>68</v>
      </c>
      <c r="R186" s="104">
        <v>186.94</v>
      </c>
    </row>
    <row r="187" spans="1:18" collapsed="1" x14ac:dyDescent="0.25">
      <c r="A187" s="102" t="s">
        <v>274</v>
      </c>
      <c r="B187" s="102" t="s">
        <v>275</v>
      </c>
      <c r="C187" s="103">
        <v>16324913948.799999</v>
      </c>
      <c r="D187" s="99">
        <v>-7.5606844409071804E-3</v>
      </c>
      <c r="E187" s="98">
        <v>5.0436980098978797E-2</v>
      </c>
      <c r="F187" s="99">
        <v>-6.7402075348228396E-2</v>
      </c>
      <c r="G187" s="98">
        <v>-6.5480093676814996E-2</v>
      </c>
      <c r="H187" s="99">
        <v>-6.4428397261558606E-2</v>
      </c>
      <c r="I187" s="99">
        <v>-4.2058767044363295E-2</v>
      </c>
      <c r="J187" s="99">
        <v>1.80630676599654E-2</v>
      </c>
      <c r="K187" s="104">
        <v>113.94</v>
      </c>
      <c r="L187" s="104">
        <v>74.94</v>
      </c>
      <c r="M187" s="105">
        <v>694610</v>
      </c>
      <c r="N187" s="105">
        <v>453073</v>
      </c>
      <c r="O187" s="102" t="s">
        <v>21</v>
      </c>
      <c r="P187" s="102" t="s">
        <v>244</v>
      </c>
      <c r="Q187" s="102" t="s">
        <v>1027</v>
      </c>
      <c r="R187" s="104">
        <v>99.76</v>
      </c>
    </row>
    <row r="188" spans="1:18" collapsed="1" x14ac:dyDescent="0.25">
      <c r="A188" s="102" t="s">
        <v>886</v>
      </c>
      <c r="B188" s="102" t="s">
        <v>887</v>
      </c>
      <c r="C188" s="103">
        <v>21163388477.279999</v>
      </c>
      <c r="D188" s="99">
        <v>-2.9572994806693498E-2</v>
      </c>
      <c r="E188" s="99">
        <v>-2.6765046296296401E-2</v>
      </c>
      <c r="F188" s="98">
        <v>-0.16786244433448799</v>
      </c>
      <c r="G188" s="98">
        <v>-7.9249931563098897E-2</v>
      </c>
      <c r="H188" s="99">
        <v>-0.10794324360164399</v>
      </c>
      <c r="I188" s="99">
        <v>-0.16693498452012398</v>
      </c>
      <c r="J188" s="99">
        <v>-0.17185768804628801</v>
      </c>
      <c r="K188" s="104">
        <v>89.18</v>
      </c>
      <c r="L188" s="104">
        <v>66.36</v>
      </c>
      <c r="M188" s="105">
        <v>1637058</v>
      </c>
      <c r="N188" s="105">
        <v>1617128</v>
      </c>
      <c r="O188" s="102" t="s">
        <v>44</v>
      </c>
      <c r="P188" s="102" t="s">
        <v>45</v>
      </c>
      <c r="Q188" s="102" t="s">
        <v>569</v>
      </c>
      <c r="R188" s="104">
        <v>67.27</v>
      </c>
    </row>
    <row r="189" spans="1:18" collapsed="1" x14ac:dyDescent="0.25">
      <c r="A189" s="102" t="s">
        <v>606</v>
      </c>
      <c r="B189" s="102" t="s">
        <v>607</v>
      </c>
      <c r="C189" s="103">
        <v>54774368890.620003</v>
      </c>
      <c r="D189" s="98">
        <v>-5.0009727292493799E-3</v>
      </c>
      <c r="E189" s="99">
        <v>2.5584769453979299E-2</v>
      </c>
      <c r="F189" s="98">
        <v>-6.1635926049839702E-2</v>
      </c>
      <c r="G189" s="98">
        <v>3.10698954059247E-2</v>
      </c>
      <c r="H189" s="98">
        <v>-5.6421943675728503E-2</v>
      </c>
      <c r="I189" s="98">
        <v>7.4309296693520405E-2</v>
      </c>
      <c r="J189" s="98">
        <v>0.183760160111098</v>
      </c>
      <c r="K189" s="104">
        <v>1021.08</v>
      </c>
      <c r="L189" s="104">
        <v>527.61</v>
      </c>
      <c r="M189" s="105">
        <v>180687</v>
      </c>
      <c r="N189" s="105">
        <v>167208</v>
      </c>
      <c r="O189" s="102" t="s">
        <v>21</v>
      </c>
      <c r="P189" s="102" t="s">
        <v>608</v>
      </c>
      <c r="Q189" s="102" t="s">
        <v>608</v>
      </c>
      <c r="R189" s="104">
        <v>869.46</v>
      </c>
    </row>
    <row r="190" spans="1:18" collapsed="1" x14ac:dyDescent="0.25">
      <c r="A190" s="102" t="s">
        <v>431</v>
      </c>
      <c r="B190" s="102" t="s">
        <v>432</v>
      </c>
      <c r="C190" s="103">
        <v>9011175848.1599998</v>
      </c>
      <c r="D190" s="99">
        <v>-8.3544019326928398E-2</v>
      </c>
      <c r="E190" s="98">
        <v>-8.0858736687890898E-2</v>
      </c>
      <c r="F190" s="99">
        <v>-0.24214829957257</v>
      </c>
      <c r="G190" s="99">
        <v>-9.6137862248573111E-2</v>
      </c>
      <c r="H190" s="99">
        <v>2.3979912115505302E-2</v>
      </c>
      <c r="I190" s="99">
        <v>-0.203826630222569</v>
      </c>
      <c r="J190" s="99">
        <v>-0.38442960111702296</v>
      </c>
      <c r="K190" s="104">
        <v>268.7</v>
      </c>
      <c r="L190" s="104">
        <v>138.16999999999999</v>
      </c>
      <c r="M190" s="105">
        <v>255331</v>
      </c>
      <c r="N190" s="105">
        <v>216323</v>
      </c>
      <c r="O190" s="102" t="s">
        <v>66</v>
      </c>
      <c r="P190" s="102" t="s">
        <v>97</v>
      </c>
      <c r="Q190" s="102" t="s">
        <v>397</v>
      </c>
      <c r="R190" s="104">
        <v>163.12</v>
      </c>
    </row>
    <row r="191" spans="1:18" collapsed="1" x14ac:dyDescent="0.25">
      <c r="A191" s="102" t="s">
        <v>958</v>
      </c>
      <c r="B191" s="102" t="s">
        <v>959</v>
      </c>
      <c r="C191" s="103">
        <v>80994562510.100006</v>
      </c>
      <c r="D191" s="98">
        <v>-3.3910682093060397E-2</v>
      </c>
      <c r="E191" s="98">
        <v>3.1454049312932504E-2</v>
      </c>
      <c r="F191" s="99">
        <v>-0.16694543379444698</v>
      </c>
      <c r="G191" s="98">
        <v>7.4683319371461998E-2</v>
      </c>
      <c r="H191" s="98">
        <v>-0.31314491530923499</v>
      </c>
      <c r="I191" s="98">
        <v>-9.8718385421101895E-2</v>
      </c>
      <c r="J191" s="98">
        <v>-0.16942967569794601</v>
      </c>
      <c r="K191" s="104">
        <v>651.45000000000005</v>
      </c>
      <c r="L191" s="104">
        <v>365.74</v>
      </c>
      <c r="M191" s="105">
        <v>908636</v>
      </c>
      <c r="N191" s="105">
        <v>663243</v>
      </c>
      <c r="O191" s="102" t="s">
        <v>66</v>
      </c>
      <c r="P191" s="102" t="s">
        <v>164</v>
      </c>
      <c r="Q191" s="102" t="s">
        <v>165</v>
      </c>
      <c r="R191" s="104">
        <v>423.35</v>
      </c>
    </row>
    <row r="192" spans="1:18" collapsed="1" x14ac:dyDescent="0.25">
      <c r="A192" s="102" t="s">
        <v>19</v>
      </c>
      <c r="B192" s="102" t="s">
        <v>20</v>
      </c>
      <c r="C192" s="103">
        <v>19821055724.84</v>
      </c>
      <c r="D192" s="99">
        <v>-0.14541842815667499</v>
      </c>
      <c r="E192" s="99">
        <v>-0.150222852512156</v>
      </c>
      <c r="F192" s="99">
        <v>-4.3061655164547005E-2</v>
      </c>
      <c r="G192" s="98">
        <v>0.106290386390611</v>
      </c>
      <c r="H192" s="99">
        <v>0.38067807768268602</v>
      </c>
      <c r="I192" s="99">
        <v>4.3667578999751197E-2</v>
      </c>
      <c r="J192" s="99">
        <v>0.71993849308047109</v>
      </c>
      <c r="K192" s="104">
        <v>203.33</v>
      </c>
      <c r="L192" s="104">
        <v>84.73</v>
      </c>
      <c r="M192" s="105">
        <v>1316985</v>
      </c>
      <c r="N192" s="105">
        <v>709325</v>
      </c>
      <c r="O192" s="102" t="s">
        <v>21</v>
      </c>
      <c r="P192" s="102" t="s">
        <v>22</v>
      </c>
      <c r="Q192" s="102" t="s">
        <v>22</v>
      </c>
      <c r="R192" s="104">
        <v>167.78</v>
      </c>
    </row>
    <row r="193" spans="1:18" collapsed="1" x14ac:dyDescent="0.25">
      <c r="A193" s="102" t="s">
        <v>644</v>
      </c>
      <c r="B193" s="102" t="s">
        <v>645</v>
      </c>
      <c r="C193" s="103">
        <v>11435370068.4</v>
      </c>
      <c r="D193" s="99">
        <v>-2.9613578909353601E-2</v>
      </c>
      <c r="E193" s="98">
        <v>8.5389884582904897E-3</v>
      </c>
      <c r="F193" s="99">
        <v>-8.0295339178586608E-3</v>
      </c>
      <c r="G193" s="98">
        <v>5.62106918238994E-2</v>
      </c>
      <c r="H193" s="98">
        <v>1.37709866063007E-2</v>
      </c>
      <c r="I193" s="98">
        <v>-2.36191860465116E-2</v>
      </c>
      <c r="J193" s="98">
        <v>-9.2229729729729815E-2</v>
      </c>
      <c r="K193" s="104">
        <v>126.53</v>
      </c>
      <c r="L193" s="104">
        <v>97.2</v>
      </c>
      <c r="M193" s="105">
        <v>550984</v>
      </c>
      <c r="N193" s="105">
        <v>547423</v>
      </c>
      <c r="O193" s="102" t="s">
        <v>51</v>
      </c>
      <c r="P193" s="102" t="s">
        <v>194</v>
      </c>
      <c r="Q193" s="102" t="s">
        <v>1024</v>
      </c>
      <c r="R193" s="104">
        <v>107.48</v>
      </c>
    </row>
    <row r="194" spans="1:18" collapsed="1" x14ac:dyDescent="0.25">
      <c r="A194" s="102" t="s">
        <v>1294</v>
      </c>
      <c r="B194" s="102" t="s">
        <v>1295</v>
      </c>
      <c r="C194" s="103">
        <v>29830274850</v>
      </c>
      <c r="D194" s="98">
        <v>-8.7716037911168901E-2</v>
      </c>
      <c r="E194" s="98">
        <v>-8.0367178718621202E-2</v>
      </c>
      <c r="F194" s="98">
        <v>-0.243838570548367</v>
      </c>
      <c r="G194" s="98">
        <v>-0.21203852327447803</v>
      </c>
      <c r="H194" s="99">
        <v>-0.35441872698579702</v>
      </c>
      <c r="I194" s="99">
        <v>-0.24581348901521</v>
      </c>
      <c r="J194" s="99">
        <v>-0.40848294975298205</v>
      </c>
      <c r="K194" s="104">
        <v>85.54</v>
      </c>
      <c r="L194" s="104">
        <v>44.27</v>
      </c>
      <c r="M194" s="105">
        <v>2219118</v>
      </c>
      <c r="N194" s="105">
        <v>1989039</v>
      </c>
      <c r="O194" s="102" t="s">
        <v>24</v>
      </c>
      <c r="P194" s="102" t="s">
        <v>1034</v>
      </c>
      <c r="Q194" s="102" t="s">
        <v>1035</v>
      </c>
      <c r="R194" s="104">
        <v>49.09</v>
      </c>
    </row>
    <row r="195" spans="1:18" collapsed="1" x14ac:dyDescent="0.25">
      <c r="A195" s="102" t="s">
        <v>604</v>
      </c>
      <c r="B195" s="102" t="s">
        <v>605</v>
      </c>
      <c r="C195" s="103">
        <v>23820679207.650002</v>
      </c>
      <c r="D195" s="99">
        <v>-2.4748646558391499E-2</v>
      </c>
      <c r="E195" s="99">
        <v>2.0722033349522401E-2</v>
      </c>
      <c r="F195" s="98">
        <v>3.0734019944417001E-2</v>
      </c>
      <c r="G195" s="98">
        <v>6.3596491228070193E-2</v>
      </c>
      <c r="H195" s="98">
        <v>-7.2429538655329794E-3</v>
      </c>
      <c r="I195" s="98">
        <v>1.5862944162426E-4</v>
      </c>
      <c r="J195" s="99">
        <v>-0.11159644920388899</v>
      </c>
      <c r="K195" s="104">
        <v>75.69</v>
      </c>
      <c r="L195" s="104">
        <v>58.4</v>
      </c>
      <c r="M195" s="105">
        <v>1184479</v>
      </c>
      <c r="N195" s="105">
        <v>877750</v>
      </c>
      <c r="O195" s="102" t="s">
        <v>51</v>
      </c>
      <c r="P195" s="102" t="s">
        <v>194</v>
      </c>
      <c r="Q195" s="102" t="s">
        <v>1024</v>
      </c>
      <c r="R195" s="104">
        <v>63.05</v>
      </c>
    </row>
    <row r="196" spans="1:18" collapsed="1" x14ac:dyDescent="0.25">
      <c r="A196" s="102" t="s">
        <v>928</v>
      </c>
      <c r="B196" s="102" t="s">
        <v>929</v>
      </c>
      <c r="C196" s="103">
        <v>42920720856</v>
      </c>
      <c r="D196" s="98">
        <v>-6.0894362907785701E-2</v>
      </c>
      <c r="E196" s="99">
        <v>-6.0732726825669998E-2</v>
      </c>
      <c r="F196" s="98">
        <v>-9.2916676560681907E-2</v>
      </c>
      <c r="G196" s="98">
        <v>6.0839105586136802E-3</v>
      </c>
      <c r="H196" s="98">
        <v>9.9248942476475505E-2</v>
      </c>
      <c r="I196" s="98">
        <v>-1.8171537255506701E-2</v>
      </c>
      <c r="J196" s="99">
        <v>0.265110117569134</v>
      </c>
      <c r="K196" s="104">
        <v>438.69</v>
      </c>
      <c r="L196" s="104">
        <v>215</v>
      </c>
      <c r="M196" s="105">
        <v>338314</v>
      </c>
      <c r="N196" s="105">
        <v>247156</v>
      </c>
      <c r="O196" s="102" t="s">
        <v>21</v>
      </c>
      <c r="P196" s="102" t="s">
        <v>247</v>
      </c>
      <c r="Q196" s="102" t="s">
        <v>248</v>
      </c>
      <c r="R196" s="104">
        <v>382</v>
      </c>
    </row>
    <row r="197" spans="1:18" collapsed="1" x14ac:dyDescent="0.25">
      <c r="A197" s="102" t="s">
        <v>479</v>
      </c>
      <c r="B197" s="102" t="s">
        <v>480</v>
      </c>
      <c r="C197" s="103">
        <v>36233785000</v>
      </c>
      <c r="D197" s="99">
        <v>-1.05453163594907E-2</v>
      </c>
      <c r="E197" s="99">
        <v>4.3378080544981004E-2</v>
      </c>
      <c r="F197" s="99">
        <v>-0.105471098514129</v>
      </c>
      <c r="G197" s="99">
        <v>-3.4306907742234397E-2</v>
      </c>
      <c r="H197" s="99">
        <v>-2.4995319228608801E-2</v>
      </c>
      <c r="I197" s="99">
        <v>-7.7338766832033903E-2</v>
      </c>
      <c r="J197" s="99">
        <v>-6.0102878801552198E-2</v>
      </c>
      <c r="K197" s="104">
        <v>119.75</v>
      </c>
      <c r="L197" s="104">
        <v>90.45</v>
      </c>
      <c r="M197" s="105">
        <v>971707</v>
      </c>
      <c r="N197" s="105">
        <v>650482</v>
      </c>
      <c r="O197" s="102" t="s">
        <v>24</v>
      </c>
      <c r="P197" s="102" t="s">
        <v>25</v>
      </c>
      <c r="Q197" s="102" t="s">
        <v>223</v>
      </c>
      <c r="R197" s="104">
        <v>104.15</v>
      </c>
    </row>
    <row r="198" spans="1:18" collapsed="1" x14ac:dyDescent="0.25">
      <c r="A198" s="102" t="s">
        <v>81</v>
      </c>
      <c r="B198" s="102" t="s">
        <v>82</v>
      </c>
      <c r="C198" s="103">
        <v>54237909502.980003</v>
      </c>
      <c r="D198" s="98">
        <v>-3.2647584973166305E-2</v>
      </c>
      <c r="E198" s="99">
        <v>2.8367670364500799E-2</v>
      </c>
      <c r="F198" s="98">
        <v>0.16813681368136799</v>
      </c>
      <c r="G198" s="98">
        <v>0.176395939086295</v>
      </c>
      <c r="H198" s="99">
        <v>-1.3229927007299301E-2</v>
      </c>
      <c r="I198" s="99">
        <v>0.22804693414080202</v>
      </c>
      <c r="J198" s="99">
        <v>2.0283018867924597E-2</v>
      </c>
      <c r="K198" s="104">
        <v>81.09</v>
      </c>
      <c r="L198" s="104">
        <v>50.3</v>
      </c>
      <c r="M198" s="105">
        <v>2654909</v>
      </c>
      <c r="N198" s="105">
        <v>2175888</v>
      </c>
      <c r="O198" s="102" t="s">
        <v>21</v>
      </c>
      <c r="P198" s="102" t="s">
        <v>83</v>
      </c>
      <c r="Q198" s="102" t="s">
        <v>83</v>
      </c>
      <c r="R198" s="104">
        <v>64.89</v>
      </c>
    </row>
    <row r="199" spans="1:18" collapsed="1" x14ac:dyDescent="0.25">
      <c r="A199" s="102" t="s">
        <v>798</v>
      </c>
      <c r="B199" s="102" t="s">
        <v>799</v>
      </c>
      <c r="C199" s="103">
        <v>354864247850.84003</v>
      </c>
      <c r="D199" s="99">
        <v>-2.1561290322580699E-2</v>
      </c>
      <c r="E199" s="99">
        <v>0.117910689802598</v>
      </c>
      <c r="F199" s="98">
        <v>0.17168330294508499</v>
      </c>
      <c r="G199" s="98">
        <v>0.36986722066660599</v>
      </c>
      <c r="H199" s="98">
        <v>0.81626347305389202</v>
      </c>
      <c r="I199" s="98">
        <v>0.32366854609248202</v>
      </c>
      <c r="J199" s="98">
        <v>1.1539881831610002</v>
      </c>
      <c r="K199" s="104">
        <v>789.67</v>
      </c>
      <c r="L199" s="104">
        <v>267.31</v>
      </c>
      <c r="M199" s="105">
        <v>918642</v>
      </c>
      <c r="N199" s="105">
        <v>699432</v>
      </c>
      <c r="O199" s="102" t="s">
        <v>21</v>
      </c>
      <c r="P199" s="102" t="s">
        <v>244</v>
      </c>
      <c r="Q199" s="102" t="s">
        <v>1026</v>
      </c>
      <c r="R199" s="104">
        <v>758.29</v>
      </c>
    </row>
    <row r="200" spans="1:18" collapsed="1" x14ac:dyDescent="0.25">
      <c r="A200" s="102" t="s">
        <v>1123</v>
      </c>
      <c r="B200" s="102" t="s">
        <v>1124</v>
      </c>
      <c r="C200" s="103">
        <v>11927597086.440001</v>
      </c>
      <c r="D200" s="98">
        <v>-2.6901874310915098E-2</v>
      </c>
      <c r="E200" s="99">
        <v>-8.2059282371294895E-2</v>
      </c>
      <c r="F200" s="98">
        <v>-0.177829529576153</v>
      </c>
      <c r="G200" s="99">
        <v>-0.32661936369878702</v>
      </c>
      <c r="H200" s="99">
        <v>-0.38550442108194699</v>
      </c>
      <c r="I200" s="99">
        <v>-0.28868471953578301</v>
      </c>
      <c r="J200" s="99">
        <v>-0.57471208981833999</v>
      </c>
      <c r="K200" s="104">
        <v>213.08</v>
      </c>
      <c r="L200" s="104">
        <v>88.19</v>
      </c>
      <c r="M200" s="105">
        <v>580452</v>
      </c>
      <c r="N200" s="105">
        <v>497673</v>
      </c>
      <c r="O200" s="102" t="s">
        <v>66</v>
      </c>
      <c r="P200" s="102" t="s">
        <v>97</v>
      </c>
      <c r="Q200" s="102" t="s">
        <v>138</v>
      </c>
      <c r="R200" s="104">
        <v>88.26</v>
      </c>
    </row>
    <row r="201" spans="1:18" collapsed="1" x14ac:dyDescent="0.25">
      <c r="A201" s="102" t="s">
        <v>837</v>
      </c>
      <c r="B201" s="102" t="s">
        <v>838</v>
      </c>
      <c r="C201" s="103">
        <v>118683360000</v>
      </c>
      <c r="D201" s="99">
        <v>1.64807042686048E-2</v>
      </c>
      <c r="E201" s="98">
        <v>-0.120674769210334</v>
      </c>
      <c r="F201" s="98">
        <v>-0.271767229525329</v>
      </c>
      <c r="G201" s="98">
        <v>-0.210275170987752</v>
      </c>
      <c r="H201" s="98">
        <v>-0.29593193299654297</v>
      </c>
      <c r="I201" s="98">
        <v>-0.23993953194664999</v>
      </c>
      <c r="J201" s="99">
        <v>-0.25269515154935901</v>
      </c>
      <c r="K201" s="104">
        <v>579.04999999999995</v>
      </c>
      <c r="L201" s="104">
        <v>381.68</v>
      </c>
      <c r="M201" s="105">
        <v>1017027</v>
      </c>
      <c r="N201" s="105">
        <v>604532</v>
      </c>
      <c r="O201" s="102" t="s">
        <v>24</v>
      </c>
      <c r="P201" s="102" t="s">
        <v>89</v>
      </c>
      <c r="Q201" s="102" t="s">
        <v>90</v>
      </c>
      <c r="R201" s="104">
        <v>397.2</v>
      </c>
    </row>
    <row r="202" spans="1:18" collapsed="1" x14ac:dyDescent="0.25">
      <c r="A202" s="102" t="s">
        <v>281</v>
      </c>
      <c r="B202" s="102" t="s">
        <v>282</v>
      </c>
      <c r="C202" s="103">
        <v>6987046964.04</v>
      </c>
      <c r="D202" s="99">
        <v>1.3933121019107401E-3</v>
      </c>
      <c r="E202" s="99">
        <v>5.9604043807919303E-2</v>
      </c>
      <c r="F202" s="99">
        <v>0.14523104939676801</v>
      </c>
      <c r="G202" s="99">
        <v>-0.13003631333217999</v>
      </c>
      <c r="H202" s="99">
        <v>-8.2436622287068995E-2</v>
      </c>
      <c r="I202" s="99">
        <v>0.20100262592504201</v>
      </c>
      <c r="J202" s="99">
        <v>-0.109872611464968</v>
      </c>
      <c r="K202" s="104">
        <v>67.05</v>
      </c>
      <c r="L202" s="104">
        <v>39.799999999999997</v>
      </c>
      <c r="M202" s="105">
        <v>751949</v>
      </c>
      <c r="N202" s="105">
        <v>712799</v>
      </c>
      <c r="O202" s="102" t="s">
        <v>86</v>
      </c>
      <c r="P202" s="102" t="s">
        <v>216</v>
      </c>
      <c r="Q202" s="102" t="s">
        <v>217</v>
      </c>
      <c r="R202" s="104">
        <v>50.31</v>
      </c>
    </row>
    <row r="203" spans="1:18" collapsed="1" x14ac:dyDescent="0.25">
      <c r="A203" s="102" t="s">
        <v>1327</v>
      </c>
      <c r="B203" s="102" t="s">
        <v>1328</v>
      </c>
      <c r="C203" s="103">
        <v>41264803165.599998</v>
      </c>
      <c r="D203" s="99">
        <v>-1.4432296047098501E-2</v>
      </c>
      <c r="E203" s="98">
        <v>0.158036208395921</v>
      </c>
      <c r="F203" s="98">
        <v>0.20168997908035599</v>
      </c>
      <c r="G203" s="98">
        <v>0.50847021265640302</v>
      </c>
      <c r="H203" s="99">
        <v>2.20455042660249</v>
      </c>
      <c r="I203" s="99">
        <v>0.25266173515200802</v>
      </c>
      <c r="J203" s="99">
        <v>2.2990990990991</v>
      </c>
      <c r="K203" s="104">
        <v>308.62</v>
      </c>
      <c r="L203" s="104">
        <v>49.25</v>
      </c>
      <c r="M203" s="105">
        <v>1961755</v>
      </c>
      <c r="N203" s="105">
        <v>899453</v>
      </c>
      <c r="O203" s="102" t="s">
        <v>66</v>
      </c>
      <c r="P203" s="102" t="s">
        <v>366</v>
      </c>
      <c r="Q203" s="102" t="s">
        <v>366</v>
      </c>
      <c r="R203" s="104">
        <v>292.95999999999998</v>
      </c>
    </row>
    <row r="204" spans="1:18" collapsed="1" x14ac:dyDescent="0.25">
      <c r="A204" s="102" t="s">
        <v>236</v>
      </c>
      <c r="B204" s="102" t="s">
        <v>237</v>
      </c>
      <c r="C204" s="103">
        <v>35797553477.730003</v>
      </c>
      <c r="D204" s="98">
        <v>-5.3501271088514005E-2</v>
      </c>
      <c r="E204" s="99">
        <v>-7.9835236847032393E-2</v>
      </c>
      <c r="F204" s="98">
        <v>-5.7422324510932106E-2</v>
      </c>
      <c r="G204" s="99">
        <v>-2.5306413866963001E-2</v>
      </c>
      <c r="H204" s="99">
        <v>-0.136941556617027</v>
      </c>
      <c r="I204" s="99">
        <v>2.0176858886536298E-2</v>
      </c>
      <c r="J204" s="99">
        <v>3.8588334742180902E-2</v>
      </c>
      <c r="K204" s="104">
        <v>293.81</v>
      </c>
      <c r="L204" s="104">
        <v>199.93</v>
      </c>
      <c r="M204" s="105">
        <v>395666</v>
      </c>
      <c r="N204" s="105">
        <v>315484</v>
      </c>
      <c r="O204" s="102" t="s">
        <v>109</v>
      </c>
      <c r="P204" s="102" t="s">
        <v>135</v>
      </c>
      <c r="Q204" s="102" t="s">
        <v>136</v>
      </c>
      <c r="R204" s="104">
        <v>245.73</v>
      </c>
    </row>
    <row r="205" spans="1:18" collapsed="1" x14ac:dyDescent="0.25">
      <c r="A205" s="102" t="s">
        <v>252</v>
      </c>
      <c r="B205" s="102" t="s">
        <v>253</v>
      </c>
      <c r="C205" s="103">
        <v>76925903785.559998</v>
      </c>
      <c r="D205" s="99">
        <v>-1.5421024505687499E-2</v>
      </c>
      <c r="E205" s="99">
        <v>7.9879427279578002E-2</v>
      </c>
      <c r="F205" s="99">
        <v>0.152443928156554</v>
      </c>
      <c r="G205" s="98">
        <v>0.20834797273557701</v>
      </c>
      <c r="H205" s="99">
        <v>0.36653333686524903</v>
      </c>
      <c r="I205" s="99">
        <v>0.222290669573046</v>
      </c>
      <c r="J205" s="99">
        <v>0.72922602487178589</v>
      </c>
      <c r="K205" s="104">
        <v>541.70000000000005</v>
      </c>
      <c r="L205" s="104">
        <v>227.5</v>
      </c>
      <c r="M205" s="105">
        <v>268500</v>
      </c>
      <c r="N205" s="105">
        <v>266157</v>
      </c>
      <c r="O205" s="102" t="s">
        <v>21</v>
      </c>
      <c r="P205" s="102" t="s">
        <v>254</v>
      </c>
      <c r="Q205" s="102" t="s">
        <v>254</v>
      </c>
      <c r="R205" s="104">
        <v>515.88</v>
      </c>
    </row>
    <row r="206" spans="1:18" collapsed="1" x14ac:dyDescent="0.25">
      <c r="A206" s="102" t="s">
        <v>342</v>
      </c>
      <c r="B206" s="102" t="s">
        <v>343</v>
      </c>
      <c r="C206" s="103">
        <v>56304194370</v>
      </c>
      <c r="D206" s="99">
        <v>-3.4092903161113998E-2</v>
      </c>
      <c r="E206" s="99">
        <v>-5.1903563179520001E-5</v>
      </c>
      <c r="F206" s="99">
        <v>0.14500663668601502</v>
      </c>
      <c r="G206" s="99">
        <v>0.25061398478832397</v>
      </c>
      <c r="H206" s="99">
        <v>0.36182420094014001</v>
      </c>
      <c r="I206" s="99">
        <v>0.27535416390838102</v>
      </c>
      <c r="J206" s="99">
        <v>0.65260343693706602</v>
      </c>
      <c r="K206" s="104">
        <v>1250</v>
      </c>
      <c r="L206" s="104">
        <v>439.55</v>
      </c>
      <c r="M206" s="105">
        <v>368218</v>
      </c>
      <c r="N206" s="105">
        <v>298959</v>
      </c>
      <c r="O206" s="102" t="s">
        <v>66</v>
      </c>
      <c r="P206" s="102" t="s">
        <v>67</v>
      </c>
      <c r="Q206" s="102" t="s">
        <v>68</v>
      </c>
      <c r="R206" s="104">
        <v>1155.93</v>
      </c>
    </row>
    <row r="207" spans="1:18" collapsed="1" x14ac:dyDescent="0.25">
      <c r="A207" s="102" t="s">
        <v>1046</v>
      </c>
      <c r="B207" s="102" t="s">
        <v>1047</v>
      </c>
      <c r="C207" s="103">
        <v>10835308098.969999</v>
      </c>
      <c r="D207" s="99">
        <v>-5.4698318496538098E-2</v>
      </c>
      <c r="E207" s="99">
        <v>-3.9690514469453403E-2</v>
      </c>
      <c r="F207" s="99">
        <v>-0.17133443163097201</v>
      </c>
      <c r="G207" s="99">
        <v>2.3233404710920599E-2</v>
      </c>
      <c r="H207" s="99">
        <v>6.8418110676355504E-2</v>
      </c>
      <c r="I207" s="99">
        <v>-1.21963824289406E-2</v>
      </c>
      <c r="J207" s="99">
        <v>-0.14109822953177001</v>
      </c>
      <c r="K207" s="104">
        <v>120.36499999999999</v>
      </c>
      <c r="L207" s="104">
        <v>81.62</v>
      </c>
      <c r="M207" s="105">
        <v>506853</v>
      </c>
      <c r="N207" s="105">
        <v>528989</v>
      </c>
      <c r="O207" s="102" t="s">
        <v>109</v>
      </c>
      <c r="P207" s="102" t="s">
        <v>110</v>
      </c>
      <c r="Q207" s="102" t="s">
        <v>110</v>
      </c>
      <c r="R207" s="104">
        <v>95.57</v>
      </c>
    </row>
    <row r="208" spans="1:18" collapsed="1" x14ac:dyDescent="0.25">
      <c r="A208" s="102" t="s">
        <v>330</v>
      </c>
      <c r="B208" s="102" t="s">
        <v>331</v>
      </c>
      <c r="C208" s="103">
        <v>24508540542.139999</v>
      </c>
      <c r="D208" s="99">
        <v>3.2896282720052002E-4</v>
      </c>
      <c r="E208" s="99">
        <v>-3.2777673721670099E-3</v>
      </c>
      <c r="F208" s="99">
        <v>-6.8585825596043605E-3</v>
      </c>
      <c r="G208" s="98">
        <v>0.21343062364610699</v>
      </c>
      <c r="H208" s="98">
        <v>3.3000097059109099E-2</v>
      </c>
      <c r="I208" s="98">
        <v>0.15672209542440999</v>
      </c>
      <c r="J208" s="98">
        <v>9.2654381191930688E-2</v>
      </c>
      <c r="K208" s="104">
        <v>228</v>
      </c>
      <c r="L208" s="104">
        <v>169</v>
      </c>
      <c r="M208" s="105">
        <v>433176</v>
      </c>
      <c r="N208" s="105">
        <v>474342</v>
      </c>
      <c r="O208" s="102" t="s">
        <v>17</v>
      </c>
      <c r="P208" s="102" t="s">
        <v>55</v>
      </c>
      <c r="Q208" s="102" t="s">
        <v>56</v>
      </c>
      <c r="R208" s="104">
        <v>212.86</v>
      </c>
    </row>
    <row r="209" spans="1:18" collapsed="1" x14ac:dyDescent="0.25">
      <c r="A209" s="102" t="s">
        <v>483</v>
      </c>
      <c r="B209" s="102" t="s">
        <v>484</v>
      </c>
      <c r="C209" s="103">
        <v>14686572479.040001</v>
      </c>
      <c r="D209" s="99">
        <v>-2.8577323841947902E-2</v>
      </c>
      <c r="E209" s="99">
        <v>3.1099430573806403E-2</v>
      </c>
      <c r="F209" s="98">
        <v>8.7297921478059995E-2</v>
      </c>
      <c r="G209" s="98">
        <v>0.11656587216886001</v>
      </c>
      <c r="H209" s="99">
        <v>0.104257065791017</v>
      </c>
      <c r="I209" s="99">
        <v>0.21748125161623999</v>
      </c>
      <c r="J209" s="99">
        <v>0.159891598915989</v>
      </c>
      <c r="K209" s="104">
        <v>104.29</v>
      </c>
      <c r="L209" s="104">
        <v>67.34</v>
      </c>
      <c r="M209" s="105">
        <v>599518</v>
      </c>
      <c r="N209" s="105">
        <v>718668</v>
      </c>
      <c r="O209" s="102" t="s">
        <v>33</v>
      </c>
      <c r="P209" s="102" t="s">
        <v>47</v>
      </c>
      <c r="Q209" s="102" t="s">
        <v>113</v>
      </c>
      <c r="R209" s="104">
        <v>94.16</v>
      </c>
    </row>
    <row r="210" spans="1:18" collapsed="1" x14ac:dyDescent="0.25">
      <c r="A210" s="102" t="s">
        <v>1111</v>
      </c>
      <c r="B210" s="102" t="s">
        <v>1112</v>
      </c>
      <c r="C210" s="103">
        <v>11315316271.16</v>
      </c>
      <c r="D210" s="99">
        <v>-4.0094339622641501E-2</v>
      </c>
      <c r="E210" s="99">
        <v>-2.3980815347721798E-2</v>
      </c>
      <c r="F210" s="99">
        <v>-7.2364672364672394E-2</v>
      </c>
      <c r="G210" s="98">
        <v>-7.0245573957738505E-2</v>
      </c>
      <c r="H210" s="98">
        <v>-4.4600938967135996E-2</v>
      </c>
      <c r="I210" s="98">
        <v>1.24378109452739E-2</v>
      </c>
      <c r="J210" s="98">
        <v>-0.163412127440904</v>
      </c>
      <c r="K210" s="104">
        <v>21.274999999999999</v>
      </c>
      <c r="L210" s="104">
        <v>15.71</v>
      </c>
      <c r="M210" s="105">
        <v>3443545</v>
      </c>
      <c r="N210" s="105">
        <v>2429985</v>
      </c>
      <c r="O210" s="102" t="s">
        <v>51</v>
      </c>
      <c r="P210" s="102" t="s">
        <v>119</v>
      </c>
      <c r="Q210" s="102" t="s">
        <v>119</v>
      </c>
      <c r="R210" s="104">
        <v>16.28</v>
      </c>
    </row>
    <row r="211" spans="1:18" collapsed="1" x14ac:dyDescent="0.25">
      <c r="A211" s="102" t="s">
        <v>1072</v>
      </c>
      <c r="B211" s="102" t="s">
        <v>1073</v>
      </c>
      <c r="C211" s="103">
        <v>13332700651.17</v>
      </c>
      <c r="D211" s="98">
        <v>-5.0181187962817099E-2</v>
      </c>
      <c r="E211" s="99">
        <v>4.24787606196886E-3</v>
      </c>
      <c r="F211" s="99">
        <v>-6.5058933002481389E-2</v>
      </c>
      <c r="G211" s="99">
        <v>0.16055443257291402</v>
      </c>
      <c r="H211" s="99">
        <v>-0.12725298588490799</v>
      </c>
      <c r="I211" s="99">
        <v>0.17183399747302899</v>
      </c>
      <c r="J211" s="98">
        <v>-0.200252056248342</v>
      </c>
      <c r="K211" s="104">
        <v>157.96</v>
      </c>
      <c r="L211" s="104">
        <v>94.35</v>
      </c>
      <c r="M211" s="105">
        <v>506367</v>
      </c>
      <c r="N211" s="105">
        <v>518341</v>
      </c>
      <c r="O211" s="102" t="s">
        <v>21</v>
      </c>
      <c r="P211" s="102" t="s">
        <v>83</v>
      </c>
      <c r="Q211" s="102" t="s">
        <v>83</v>
      </c>
      <c r="R211" s="104">
        <v>120.57</v>
      </c>
    </row>
    <row r="212" spans="1:18" collapsed="1" x14ac:dyDescent="0.25">
      <c r="A212" s="102" t="s">
        <v>693</v>
      </c>
      <c r="B212" s="102" t="s">
        <v>694</v>
      </c>
      <c r="C212" s="103">
        <v>28238726014.259998</v>
      </c>
      <c r="D212" s="98">
        <v>-0.10533536585365899</v>
      </c>
      <c r="E212" s="98">
        <v>-8.9654102683418696E-2</v>
      </c>
      <c r="F212" s="99">
        <v>-5.5975550908798501E-2</v>
      </c>
      <c r="G212" s="99">
        <v>1.8746745356708901E-2</v>
      </c>
      <c r="H212" s="99">
        <v>2.2117729014280697E-2</v>
      </c>
      <c r="I212" s="99">
        <v>-2.2159280239920101E-2</v>
      </c>
      <c r="J212" s="99">
        <v>0.17145708582834299</v>
      </c>
      <c r="K212" s="104">
        <v>66.125</v>
      </c>
      <c r="L212" s="104">
        <v>49.76</v>
      </c>
      <c r="M212" s="105">
        <v>1088924</v>
      </c>
      <c r="N212" s="105">
        <v>915872</v>
      </c>
      <c r="O212" s="102" t="s">
        <v>21</v>
      </c>
      <c r="P212" s="102" t="s">
        <v>37</v>
      </c>
      <c r="Q212" s="102" t="s">
        <v>38</v>
      </c>
      <c r="R212" s="104">
        <v>58.69</v>
      </c>
    </row>
    <row r="213" spans="1:18" collapsed="1" x14ac:dyDescent="0.25">
      <c r="A213" s="102" t="s">
        <v>1307</v>
      </c>
      <c r="B213" s="102" t="s">
        <v>576</v>
      </c>
      <c r="C213" s="103">
        <v>31636447993.34</v>
      </c>
      <c r="D213" s="99">
        <v>-5.2970536145548204E-2</v>
      </c>
      <c r="E213" s="98">
        <v>6.5023956194387696E-3</v>
      </c>
      <c r="F213" s="99">
        <v>-0.119197364480383</v>
      </c>
      <c r="G213" s="99">
        <v>-8.8485975515264298E-2</v>
      </c>
      <c r="H213" s="98">
        <v>-0.56306640915168604</v>
      </c>
      <c r="I213" s="98">
        <v>-0.12431144856334701</v>
      </c>
      <c r="J213" s="98">
        <v>-0.74171167610767097</v>
      </c>
      <c r="K213" s="104">
        <v>238.48</v>
      </c>
      <c r="L213" s="104">
        <v>57.795000000000002</v>
      </c>
      <c r="M213" s="105">
        <v>3794235</v>
      </c>
      <c r="N213" s="105">
        <v>3413174</v>
      </c>
      <c r="O213" s="102" t="s">
        <v>24</v>
      </c>
      <c r="P213" s="102" t="s">
        <v>1034</v>
      </c>
      <c r="Q213" s="102" t="s">
        <v>1035</v>
      </c>
      <c r="R213" s="104">
        <v>58.82</v>
      </c>
    </row>
    <row r="214" spans="1:18" collapsed="1" x14ac:dyDescent="0.25">
      <c r="A214" s="102" t="s">
        <v>195</v>
      </c>
      <c r="B214" s="102" t="s">
        <v>196</v>
      </c>
      <c r="C214" s="103">
        <v>30908188283.18</v>
      </c>
      <c r="D214" s="99">
        <v>-1.2995409581690001E-2</v>
      </c>
      <c r="E214" s="99">
        <v>6.6135903345205596E-2</v>
      </c>
      <c r="F214" s="99">
        <v>0.14730196903652501</v>
      </c>
      <c r="G214" s="99">
        <v>0.51508535132989297</v>
      </c>
      <c r="H214" s="99">
        <v>0.59536001672066097</v>
      </c>
      <c r="I214" s="99">
        <v>0.194803161931596</v>
      </c>
      <c r="J214" s="99">
        <v>0.7932573710795251</v>
      </c>
      <c r="K214" s="104">
        <v>157.86000000000001</v>
      </c>
      <c r="L214" s="104">
        <v>58.4</v>
      </c>
      <c r="M214" s="105">
        <v>944508</v>
      </c>
      <c r="N214" s="105">
        <v>823736</v>
      </c>
      <c r="O214" s="102" t="s">
        <v>17</v>
      </c>
      <c r="P214" s="102" t="s">
        <v>182</v>
      </c>
      <c r="Q214" s="102" t="s">
        <v>183</v>
      </c>
      <c r="R214" s="104">
        <v>152.66</v>
      </c>
    </row>
    <row r="215" spans="1:18" collapsed="1" x14ac:dyDescent="0.25">
      <c r="A215" s="102" t="s">
        <v>147</v>
      </c>
      <c r="B215" s="102" t="s">
        <v>148</v>
      </c>
      <c r="C215" s="103">
        <v>43060654651.589996</v>
      </c>
      <c r="D215" s="98">
        <v>2.1240345297592E-2</v>
      </c>
      <c r="E215" s="99">
        <v>6.2514771921531501E-2</v>
      </c>
      <c r="F215" s="98">
        <v>0.13551401869158899</v>
      </c>
      <c r="G215" s="99">
        <v>0.19768216331423999</v>
      </c>
      <c r="H215" s="98">
        <v>0.10726600985221699</v>
      </c>
      <c r="I215" s="98">
        <v>0.220111276971095</v>
      </c>
      <c r="J215" s="99">
        <v>0.28058681099558497</v>
      </c>
      <c r="K215" s="104">
        <v>91.4</v>
      </c>
      <c r="L215" s="104">
        <v>67.260000000000005</v>
      </c>
      <c r="M215" s="105">
        <v>1367180</v>
      </c>
      <c r="N215" s="105">
        <v>1048995</v>
      </c>
      <c r="O215" s="102" t="s">
        <v>86</v>
      </c>
      <c r="P215" s="102" t="s">
        <v>1017</v>
      </c>
      <c r="Q215" s="102" t="s">
        <v>149</v>
      </c>
      <c r="R215" s="104">
        <v>89.91</v>
      </c>
    </row>
    <row r="216" spans="1:18" collapsed="1" x14ac:dyDescent="0.25">
      <c r="A216" s="102" t="s">
        <v>423</v>
      </c>
      <c r="B216" s="102" t="s">
        <v>424</v>
      </c>
      <c r="C216" s="103">
        <v>9617984111.5499992</v>
      </c>
      <c r="D216" s="99">
        <v>-0.15985630893578801</v>
      </c>
      <c r="E216" s="99">
        <v>-0.140560404225999</v>
      </c>
      <c r="F216" s="99">
        <v>-8.1492390770741302E-2</v>
      </c>
      <c r="G216" s="99">
        <v>5.3475935828895004E-4</v>
      </c>
      <c r="H216" s="99">
        <v>-0.234764826175869</v>
      </c>
      <c r="I216" s="99">
        <v>-2.09314495028779E-2</v>
      </c>
      <c r="J216" s="98">
        <v>-0.38230439088808199</v>
      </c>
      <c r="K216" s="104">
        <v>37.729999999999997</v>
      </c>
      <c r="L216" s="104">
        <v>17.399999999999999</v>
      </c>
      <c r="M216" s="105">
        <v>3033432</v>
      </c>
      <c r="N216" s="105">
        <v>2582582</v>
      </c>
      <c r="O216" s="102" t="s">
        <v>109</v>
      </c>
      <c r="P216" s="102" t="s">
        <v>135</v>
      </c>
      <c r="Q216" s="102" t="s">
        <v>136</v>
      </c>
      <c r="R216" s="104">
        <v>18.71</v>
      </c>
    </row>
    <row r="217" spans="1:18" collapsed="1" x14ac:dyDescent="0.25">
      <c r="A217" s="102" t="s">
        <v>761</v>
      </c>
      <c r="B217" s="102" t="s">
        <v>762</v>
      </c>
      <c r="C217" s="103">
        <v>14624025848.299999</v>
      </c>
      <c r="D217" s="98">
        <v>1.1801832958672001E-2</v>
      </c>
      <c r="E217" s="99">
        <v>8.1212177207003397E-2</v>
      </c>
      <c r="F217" s="98">
        <v>0.14623634849894698</v>
      </c>
      <c r="G217" s="99">
        <v>2.8474755020433399E-2</v>
      </c>
      <c r="H217" s="99">
        <v>0.30944388497258601</v>
      </c>
      <c r="I217" s="99">
        <v>7.3525364645445498E-2</v>
      </c>
      <c r="J217" s="99">
        <v>0.30579111805400599</v>
      </c>
      <c r="K217" s="104">
        <v>246.08</v>
      </c>
      <c r="L217" s="104">
        <v>152.86000000000001</v>
      </c>
      <c r="M217" s="105">
        <v>187422</v>
      </c>
      <c r="N217" s="105">
        <v>198785</v>
      </c>
      <c r="O217" s="102" t="s">
        <v>109</v>
      </c>
      <c r="P217" s="102" t="s">
        <v>177</v>
      </c>
      <c r="Q217" s="102" t="s">
        <v>524</v>
      </c>
      <c r="R217" s="104">
        <v>234.05</v>
      </c>
    </row>
    <row r="218" spans="1:18" collapsed="1" x14ac:dyDescent="0.25">
      <c r="A218" s="102" t="s">
        <v>882</v>
      </c>
      <c r="B218" s="102" t="s">
        <v>883</v>
      </c>
      <c r="C218" s="103">
        <v>232167600000</v>
      </c>
      <c r="D218" s="99">
        <v>-3.7481880306481703E-2</v>
      </c>
      <c r="E218" s="99">
        <v>-3.6484245439469397E-2</v>
      </c>
      <c r="F218" s="98">
        <v>-3.8079470198675497E-2</v>
      </c>
      <c r="G218" s="98">
        <v>0.29434697855750502</v>
      </c>
      <c r="H218" s="98">
        <v>0.94803017602682305</v>
      </c>
      <c r="I218" s="98">
        <v>0.25962059620596201</v>
      </c>
      <c r="J218" s="98">
        <v>1.0676156583629899</v>
      </c>
      <c r="K218" s="104">
        <v>54.594999999999999</v>
      </c>
      <c r="L218" s="104">
        <v>17.664999999999999</v>
      </c>
      <c r="M218" s="105">
        <v>27334284</v>
      </c>
      <c r="N218" s="105">
        <v>24600246</v>
      </c>
      <c r="O218" s="102" t="s">
        <v>66</v>
      </c>
      <c r="P218" s="102" t="s">
        <v>67</v>
      </c>
      <c r="Q218" s="102" t="s">
        <v>68</v>
      </c>
      <c r="R218" s="104">
        <v>46.48</v>
      </c>
    </row>
    <row r="219" spans="1:18" collapsed="1" x14ac:dyDescent="0.25">
      <c r="A219" s="102" t="s">
        <v>652</v>
      </c>
      <c r="B219" s="102" t="s">
        <v>653</v>
      </c>
      <c r="C219" s="103">
        <v>21919490687.68</v>
      </c>
      <c r="D219" s="99">
        <v>-9.0173410404624805E-3</v>
      </c>
      <c r="E219" s="99">
        <v>-7.8675838349097194E-2</v>
      </c>
      <c r="F219" s="99">
        <v>-0.113363673976003</v>
      </c>
      <c r="G219" s="99">
        <v>-0.103909680117081</v>
      </c>
      <c r="H219" s="99">
        <v>-3.9228872450123305E-2</v>
      </c>
      <c r="I219" s="99">
        <v>-4.9667405764966803E-2</v>
      </c>
      <c r="J219" s="99">
        <v>0.252758494702229</v>
      </c>
      <c r="K219" s="104">
        <v>205.68</v>
      </c>
      <c r="L219" s="104">
        <v>124</v>
      </c>
      <c r="M219" s="105">
        <v>277071</v>
      </c>
      <c r="N219" s="105">
        <v>271977</v>
      </c>
      <c r="O219" s="102" t="s">
        <v>21</v>
      </c>
      <c r="P219" s="102" t="s">
        <v>506</v>
      </c>
      <c r="Q219" s="102" t="s">
        <v>519</v>
      </c>
      <c r="R219" s="104">
        <v>171.44</v>
      </c>
    </row>
    <row r="220" spans="1:18" collapsed="1" x14ac:dyDescent="0.25">
      <c r="A220" s="102" t="s">
        <v>1120</v>
      </c>
      <c r="B220" s="102" t="s">
        <v>1121</v>
      </c>
      <c r="C220" s="103">
        <v>23055319000</v>
      </c>
      <c r="D220" s="99">
        <v>-4.0636103349546301E-2</v>
      </c>
      <c r="E220" s="99">
        <v>-4.3129784710493999E-4</v>
      </c>
      <c r="F220" s="99">
        <v>3.4289114507791499E-2</v>
      </c>
      <c r="G220" s="98">
        <v>3.8227498413409403E-2</v>
      </c>
      <c r="H220" s="98">
        <v>2.5290322580645102E-2</v>
      </c>
      <c r="I220" s="98">
        <v>0.10853794642857099</v>
      </c>
      <c r="J220" s="98">
        <v>0.15326560232220601</v>
      </c>
      <c r="K220" s="104">
        <v>293.5</v>
      </c>
      <c r="L220" s="104">
        <v>209.5</v>
      </c>
      <c r="M220" s="105">
        <v>206011</v>
      </c>
      <c r="N220" s="105">
        <v>216764</v>
      </c>
      <c r="O220" s="102" t="s">
        <v>109</v>
      </c>
      <c r="P220" s="102" t="s">
        <v>177</v>
      </c>
      <c r="Q220" s="102" t="s">
        <v>329</v>
      </c>
      <c r="R220" s="104">
        <v>278.11</v>
      </c>
    </row>
    <row r="221" spans="1:18" collapsed="1" x14ac:dyDescent="0.25">
      <c r="A221" s="102" t="s">
        <v>415</v>
      </c>
      <c r="B221" s="102" t="s">
        <v>416</v>
      </c>
      <c r="C221" s="103">
        <v>123971136949.09</v>
      </c>
      <c r="D221" s="99">
        <v>-1.3677033228563101E-2</v>
      </c>
      <c r="E221" s="99">
        <v>1.5078233190715299E-2</v>
      </c>
      <c r="F221" s="99">
        <v>3.9837811514112004E-2</v>
      </c>
      <c r="G221" s="99">
        <v>0.16660332090172703</v>
      </c>
      <c r="H221" s="99">
        <v>0.31780127190275598</v>
      </c>
      <c r="I221" s="99">
        <v>0.117468371712023</v>
      </c>
      <c r="J221" s="99">
        <v>0.44779045429085201</v>
      </c>
      <c r="K221" s="104">
        <v>1011.14</v>
      </c>
      <c r="L221" s="104">
        <v>489.91</v>
      </c>
      <c r="M221" s="105">
        <v>183027</v>
      </c>
      <c r="N221" s="105">
        <v>169659</v>
      </c>
      <c r="O221" s="102" t="s">
        <v>21</v>
      </c>
      <c r="P221" s="102" t="s">
        <v>244</v>
      </c>
      <c r="Q221" s="102" t="s">
        <v>1027</v>
      </c>
      <c r="R221" s="104">
        <v>982.21</v>
      </c>
    </row>
    <row r="222" spans="1:18" collapsed="1" x14ac:dyDescent="0.25">
      <c r="A222" s="102" t="s">
        <v>218</v>
      </c>
      <c r="B222" s="102" t="s">
        <v>219</v>
      </c>
      <c r="C222" s="103">
        <v>23362080000</v>
      </c>
      <c r="D222" s="99">
        <v>3.7451507012832098E-2</v>
      </c>
      <c r="E222" s="99">
        <v>-4.3209027108848198E-2</v>
      </c>
      <c r="F222" s="98">
        <v>-0.12815047021943601</v>
      </c>
      <c r="G222" s="98">
        <v>-0.131526355233575</v>
      </c>
      <c r="H222" s="99">
        <v>-0.26910543466834896</v>
      </c>
      <c r="I222" s="99">
        <v>-0.12760351317440399</v>
      </c>
      <c r="J222" s="99">
        <v>-0.36380272669045705</v>
      </c>
      <c r="K222" s="104">
        <v>125.67</v>
      </c>
      <c r="L222" s="104">
        <v>65.69</v>
      </c>
      <c r="M222" s="105">
        <v>1133928</v>
      </c>
      <c r="N222" s="105">
        <v>851876</v>
      </c>
      <c r="O222" s="102" t="s">
        <v>24</v>
      </c>
      <c r="P222" s="102" t="s">
        <v>25</v>
      </c>
      <c r="Q222" s="102" t="s">
        <v>26</v>
      </c>
      <c r="R222" s="104">
        <v>69.53</v>
      </c>
    </row>
    <row r="223" spans="1:18" collapsed="1" x14ac:dyDescent="0.25">
      <c r="A223" s="102" t="s">
        <v>846</v>
      </c>
      <c r="B223" s="102" t="s">
        <v>847</v>
      </c>
      <c r="C223" s="103">
        <v>22290119337.459999</v>
      </c>
      <c r="D223" s="98">
        <v>-1.6008703761268298E-2</v>
      </c>
      <c r="E223" s="99">
        <v>-2.8987730061349703E-2</v>
      </c>
      <c r="F223" s="99">
        <v>4.7658447790832399E-2</v>
      </c>
      <c r="G223" s="99">
        <v>0.16593001841620603</v>
      </c>
      <c r="H223" s="98">
        <v>0.124511545293073</v>
      </c>
      <c r="I223" s="98">
        <v>8.0006823609689609E-2</v>
      </c>
      <c r="J223" s="98">
        <v>9.5707857390100501E-2</v>
      </c>
      <c r="K223" s="104">
        <v>66.39</v>
      </c>
      <c r="L223" s="104">
        <v>50.57</v>
      </c>
      <c r="M223" s="105">
        <v>945736</v>
      </c>
      <c r="N223" s="105">
        <v>966714</v>
      </c>
      <c r="O223" s="102" t="s">
        <v>86</v>
      </c>
      <c r="P223" s="102" t="s">
        <v>216</v>
      </c>
      <c r="Q223" s="102" t="s">
        <v>217</v>
      </c>
      <c r="R223" s="104">
        <v>63.31</v>
      </c>
    </row>
    <row r="224" spans="1:18" collapsed="1" x14ac:dyDescent="0.25">
      <c r="A224" s="102" t="s">
        <v>42</v>
      </c>
      <c r="B224" s="102" t="s">
        <v>43</v>
      </c>
      <c r="C224" s="103">
        <v>22872601482.66</v>
      </c>
      <c r="D224" s="98">
        <v>-7.3219116321009997E-2</v>
      </c>
      <c r="E224" s="99">
        <v>-0.131191885038039</v>
      </c>
      <c r="F224" s="98">
        <v>-0.216854617494666</v>
      </c>
      <c r="G224" s="98">
        <v>-0.12824427480916001</v>
      </c>
      <c r="H224" s="98">
        <v>-5.8446317332356203E-2</v>
      </c>
      <c r="I224" s="98">
        <v>-0.20853226551671</v>
      </c>
      <c r="J224" s="98">
        <v>-1.1661807580175499E-3</v>
      </c>
      <c r="K224" s="104">
        <v>68.135000000000005</v>
      </c>
      <c r="L224" s="104">
        <v>43.19</v>
      </c>
      <c r="M224" s="105">
        <v>927205</v>
      </c>
      <c r="N224" s="105">
        <v>704977</v>
      </c>
      <c r="O224" s="102" t="s">
        <v>44</v>
      </c>
      <c r="P224" s="102" t="s">
        <v>45</v>
      </c>
      <c r="Q224" s="102" t="s">
        <v>46</v>
      </c>
      <c r="R224" s="104">
        <v>51.39</v>
      </c>
    </row>
    <row r="225" spans="1:18" collapsed="1" x14ac:dyDescent="0.25">
      <c r="A225" s="102" t="s">
        <v>816</v>
      </c>
      <c r="B225" s="102" t="s">
        <v>817</v>
      </c>
      <c r="C225" s="103">
        <v>46719811271.540001</v>
      </c>
      <c r="D225" s="98">
        <v>1.3603696098562601E-2</v>
      </c>
      <c r="E225" s="98">
        <v>3.7572254335260097E-2</v>
      </c>
      <c r="F225" s="99">
        <v>4.8036093418259096E-2</v>
      </c>
      <c r="G225" s="99">
        <v>-1.44746693286748E-2</v>
      </c>
      <c r="H225" s="98">
        <v>9.1034673297416796E-2</v>
      </c>
      <c r="I225" s="98">
        <v>6.9320335770376398E-2</v>
      </c>
      <c r="J225" s="98">
        <v>0.171810089020771</v>
      </c>
      <c r="K225" s="104">
        <v>83</v>
      </c>
      <c r="L225" s="104">
        <v>65.23</v>
      </c>
      <c r="M225" s="105">
        <v>2571893</v>
      </c>
      <c r="N225" s="105">
        <v>2395634</v>
      </c>
      <c r="O225" s="102" t="s">
        <v>29</v>
      </c>
      <c r="P225" s="102" t="s">
        <v>161</v>
      </c>
      <c r="Q225" s="102" t="s">
        <v>161</v>
      </c>
      <c r="R225" s="104">
        <v>78.98</v>
      </c>
    </row>
    <row r="226" spans="1:18" collapsed="1" x14ac:dyDescent="0.25">
      <c r="A226" s="102" t="s">
        <v>1105</v>
      </c>
      <c r="B226" s="102" t="s">
        <v>1106</v>
      </c>
      <c r="C226" s="103">
        <v>18227248294.040001</v>
      </c>
      <c r="D226" s="99">
        <v>-5.0249687890137305E-2</v>
      </c>
      <c r="E226" s="99">
        <v>-1.3614262560778001E-2</v>
      </c>
      <c r="F226" s="99">
        <v>3.4330387491502398E-2</v>
      </c>
      <c r="G226" s="99">
        <v>-0.13280136791108599</v>
      </c>
      <c r="H226" s="98">
        <v>-0.33106177181798202</v>
      </c>
      <c r="I226" s="98">
        <v>3.9631021523744502E-2</v>
      </c>
      <c r="J226" s="99">
        <v>-0.233114919354839</v>
      </c>
      <c r="K226" s="104">
        <v>66.349999999999994</v>
      </c>
      <c r="L226" s="104">
        <v>27.61</v>
      </c>
      <c r="M226" s="105">
        <v>11861157</v>
      </c>
      <c r="N226" s="105">
        <v>7888354</v>
      </c>
      <c r="O226" s="102" t="s">
        <v>66</v>
      </c>
      <c r="P226" s="102" t="s">
        <v>116</v>
      </c>
      <c r="Q226" s="102" t="s">
        <v>116</v>
      </c>
      <c r="R226" s="104">
        <v>30.43</v>
      </c>
    </row>
    <row r="227" spans="1:18" collapsed="1" x14ac:dyDescent="0.25">
      <c r="A227" s="102" t="s">
        <v>712</v>
      </c>
      <c r="B227" s="102" t="s">
        <v>713</v>
      </c>
      <c r="C227" s="103">
        <v>378798627399.40002</v>
      </c>
      <c r="D227" s="99">
        <v>-2.4698235840297098E-2</v>
      </c>
      <c r="E227" s="99">
        <v>-4.40480524208227E-2</v>
      </c>
      <c r="F227" s="99">
        <v>-1.33105153070923E-3</v>
      </c>
      <c r="G227" s="99">
        <v>-6.6200113485907998E-3</v>
      </c>
      <c r="H227" s="98">
        <v>0.100817438692098</v>
      </c>
      <c r="I227" s="98">
        <v>-4.5090909090909098E-2</v>
      </c>
      <c r="J227" s="98">
        <v>0.13655053018827101</v>
      </c>
      <c r="K227" s="104">
        <v>57.545000000000002</v>
      </c>
      <c r="L227" s="104">
        <v>33.07</v>
      </c>
      <c r="M227" s="105">
        <v>12956609</v>
      </c>
      <c r="N227" s="105">
        <v>12634454</v>
      </c>
      <c r="O227" s="102" t="s">
        <v>24</v>
      </c>
      <c r="P227" s="102" t="s">
        <v>64</v>
      </c>
      <c r="Q227" s="102" t="s">
        <v>230</v>
      </c>
      <c r="R227" s="104">
        <v>52.52</v>
      </c>
    </row>
    <row r="228" spans="1:18" collapsed="1" x14ac:dyDescent="0.25">
      <c r="A228" s="102" t="s">
        <v>419</v>
      </c>
      <c r="B228" s="102" t="s">
        <v>420</v>
      </c>
      <c r="C228" s="103">
        <v>2983914787899.8398</v>
      </c>
      <c r="D228" s="98">
        <v>-6.2566461409105899E-3</v>
      </c>
      <c r="E228" s="99">
        <v>2.0753422917672001E-2</v>
      </c>
      <c r="F228" s="98">
        <v>-0.12004554811019201</v>
      </c>
      <c r="G228" s="99">
        <v>-0.20157364541318099</v>
      </c>
      <c r="H228" s="98">
        <v>-0.23089879038432101</v>
      </c>
      <c r="I228" s="98">
        <v>-0.16909970638104302</v>
      </c>
      <c r="J228" s="98">
        <v>-1.7602190494817302E-2</v>
      </c>
      <c r="K228" s="104">
        <v>555</v>
      </c>
      <c r="L228" s="104">
        <v>344.83</v>
      </c>
      <c r="M228" s="105">
        <v>14760838</v>
      </c>
      <c r="N228" s="105">
        <v>10599816</v>
      </c>
      <c r="O228" s="102" t="s">
        <v>66</v>
      </c>
      <c r="P228" s="102" t="s">
        <v>164</v>
      </c>
      <c r="Q228" s="102" t="s">
        <v>184</v>
      </c>
      <c r="R228" s="104">
        <v>401.84</v>
      </c>
    </row>
    <row r="229" spans="1:18" collapsed="1" x14ac:dyDescent="0.25">
      <c r="A229" s="102" t="s">
        <v>347</v>
      </c>
      <c r="B229" s="102" t="s">
        <v>348</v>
      </c>
      <c r="C229" s="103">
        <v>42664490000</v>
      </c>
      <c r="D229" s="99">
        <v>-3.83982220758909E-2</v>
      </c>
      <c r="E229" s="99">
        <v>-0.12657470748756999</v>
      </c>
      <c r="F229" s="98">
        <v>-8.0299153709899596E-2</v>
      </c>
      <c r="G229" s="98">
        <v>1.7152061294675801E-2</v>
      </c>
      <c r="H229" s="98">
        <v>-9.0307383830715099E-2</v>
      </c>
      <c r="I229" s="98">
        <v>-4.6987804380633803E-2</v>
      </c>
      <c r="J229" s="98">
        <v>-0.113047109288995</v>
      </c>
      <c r="K229" s="104">
        <v>551.80999999999995</v>
      </c>
      <c r="L229" s="104">
        <v>397.83</v>
      </c>
      <c r="M229" s="105">
        <v>276423</v>
      </c>
      <c r="N229" s="105">
        <v>208581</v>
      </c>
      <c r="O229" s="102" t="s">
        <v>24</v>
      </c>
      <c r="P229" s="102" t="s">
        <v>89</v>
      </c>
      <c r="Q229" s="102" t="s">
        <v>122</v>
      </c>
      <c r="R229" s="104">
        <v>467.3</v>
      </c>
    </row>
    <row r="230" spans="1:18" collapsed="1" x14ac:dyDescent="0.25">
      <c r="A230" s="102" t="s">
        <v>279</v>
      </c>
      <c r="B230" s="102" t="s">
        <v>280</v>
      </c>
      <c r="C230" s="103">
        <v>17322367949.009998</v>
      </c>
      <c r="D230" s="98">
        <v>-4.5040485829959599E-2</v>
      </c>
      <c r="E230" s="99">
        <v>-1.4621409921670901E-2</v>
      </c>
      <c r="F230" s="98">
        <v>-8.4425036390101807E-2</v>
      </c>
      <c r="G230" s="99">
        <v>-0.24459567654123301</v>
      </c>
      <c r="H230" s="98">
        <v>-0.29929446713702196</v>
      </c>
      <c r="I230" s="99">
        <v>-0.153052064631957</v>
      </c>
      <c r="J230" s="99">
        <v>-0.42887409200968496</v>
      </c>
      <c r="K230" s="104">
        <v>35.270000000000003</v>
      </c>
      <c r="L230" s="104">
        <v>18.265000000000001</v>
      </c>
      <c r="M230" s="105">
        <v>6143823</v>
      </c>
      <c r="N230" s="105">
        <v>4695142</v>
      </c>
      <c r="O230" s="102" t="s">
        <v>66</v>
      </c>
      <c r="P230" s="102" t="s">
        <v>116</v>
      </c>
      <c r="Q230" s="102" t="s">
        <v>116</v>
      </c>
      <c r="R230" s="104">
        <v>18.87</v>
      </c>
    </row>
    <row r="231" spans="1:18" collapsed="1" x14ac:dyDescent="0.25">
      <c r="A231" s="102" t="s">
        <v>697</v>
      </c>
      <c r="B231" s="102" t="s">
        <v>698</v>
      </c>
      <c r="C231" s="103">
        <v>25921417494.98</v>
      </c>
      <c r="D231" s="99">
        <v>-8.773719649051161E-3</v>
      </c>
      <c r="E231" s="99">
        <v>4.3415340086829799E-3</v>
      </c>
      <c r="F231" s="99">
        <v>6.5350877192982507E-2</v>
      </c>
      <c r="G231" s="99">
        <v>2.6410310585252499E-2</v>
      </c>
      <c r="H231" s="98">
        <v>-2.19448359170527E-2</v>
      </c>
      <c r="I231" s="98">
        <v>4.4731182795698904E-2</v>
      </c>
      <c r="J231" s="99">
        <v>-0.16872005475701599</v>
      </c>
      <c r="K231" s="104">
        <v>67.334999999999994</v>
      </c>
      <c r="L231" s="104">
        <v>42.79</v>
      </c>
      <c r="M231" s="105">
        <v>2058905</v>
      </c>
      <c r="N231" s="105">
        <v>1942651</v>
      </c>
      <c r="O231" s="102" t="s">
        <v>86</v>
      </c>
      <c r="P231" s="102" t="s">
        <v>216</v>
      </c>
      <c r="Q231" s="102" t="s">
        <v>217</v>
      </c>
      <c r="R231" s="104">
        <v>48.58</v>
      </c>
    </row>
    <row r="232" spans="1:18" collapsed="1" x14ac:dyDescent="0.25">
      <c r="A232" s="102" t="s">
        <v>477</v>
      </c>
      <c r="B232" s="102" t="s">
        <v>478</v>
      </c>
      <c r="C232" s="103">
        <v>30221576000</v>
      </c>
      <c r="D232" s="99">
        <v>3.1314846255423599E-2</v>
      </c>
      <c r="E232" s="99">
        <v>4.3221066692109601E-2</v>
      </c>
      <c r="F232" s="99">
        <v>5.9085625726462698E-2</v>
      </c>
      <c r="G232" s="99">
        <v>4.36193566860743E-2</v>
      </c>
      <c r="H232" s="99">
        <v>7.7984817115252E-2</v>
      </c>
      <c r="I232" s="99">
        <v>9.4932906068495998E-2</v>
      </c>
      <c r="J232" s="99">
        <v>0.12420316676948399</v>
      </c>
      <c r="K232" s="104">
        <v>110.45</v>
      </c>
      <c r="L232" s="104">
        <v>91.77</v>
      </c>
      <c r="M232" s="105">
        <v>777925</v>
      </c>
      <c r="N232" s="105">
        <v>675119</v>
      </c>
      <c r="O232" s="102" t="s">
        <v>29</v>
      </c>
      <c r="P232" s="102" t="s">
        <v>30</v>
      </c>
      <c r="Q232" s="102" t="s">
        <v>30</v>
      </c>
      <c r="R232" s="104">
        <v>109.34</v>
      </c>
    </row>
    <row r="233" spans="1:18" collapsed="1" x14ac:dyDescent="0.25">
      <c r="A233" s="102" t="s">
        <v>906</v>
      </c>
      <c r="B233" s="102" t="s">
        <v>907</v>
      </c>
      <c r="C233" s="103">
        <v>193832055932.09</v>
      </c>
      <c r="D233" s="99">
        <v>-1.866361475482E-2</v>
      </c>
      <c r="E233" s="99">
        <v>2.1910524385771998E-2</v>
      </c>
      <c r="F233" s="98">
        <v>-9.7628106532825998E-2</v>
      </c>
      <c r="G233" s="99">
        <v>-0.13762958378462001</v>
      </c>
      <c r="H233" s="99">
        <v>-0.13776299504950501</v>
      </c>
      <c r="I233" s="99">
        <v>-0.110304094500758</v>
      </c>
      <c r="J233" s="99">
        <v>-0.14575829565484</v>
      </c>
      <c r="K233" s="104">
        <v>141.01</v>
      </c>
      <c r="L233" s="104">
        <v>105.27</v>
      </c>
      <c r="M233" s="105">
        <v>2793757</v>
      </c>
      <c r="N233" s="105">
        <v>2228088</v>
      </c>
      <c r="O233" s="102" t="s">
        <v>109</v>
      </c>
      <c r="P233" s="102" t="s">
        <v>135</v>
      </c>
      <c r="Q233" s="102" t="s">
        <v>136</v>
      </c>
      <c r="R233" s="104">
        <v>111.47</v>
      </c>
    </row>
    <row r="234" spans="1:18" collapsed="1" x14ac:dyDescent="0.25">
      <c r="A234" s="102" t="s">
        <v>952</v>
      </c>
      <c r="B234" s="102" t="s">
        <v>953</v>
      </c>
      <c r="C234" s="103">
        <v>61946762670</v>
      </c>
      <c r="D234" s="99">
        <v>3.2880792805178395E-2</v>
      </c>
      <c r="E234" s="99">
        <v>9.5110841178256911E-2</v>
      </c>
      <c r="F234" s="99">
        <v>0.12293703680637699</v>
      </c>
      <c r="G234" s="99">
        <v>0.14040857630763401</v>
      </c>
      <c r="H234" s="99">
        <v>8.4767176031765187E-2</v>
      </c>
      <c r="I234" s="99">
        <v>0.16547088100316698</v>
      </c>
      <c r="J234" s="99">
        <v>0.10470530572233799</v>
      </c>
      <c r="K234" s="104">
        <v>184.68</v>
      </c>
      <c r="L234" s="104">
        <v>129.94999999999999</v>
      </c>
      <c r="M234" s="105">
        <v>712185</v>
      </c>
      <c r="N234" s="105">
        <v>673914</v>
      </c>
      <c r="O234" s="102" t="s">
        <v>51</v>
      </c>
      <c r="P234" s="102" t="s">
        <v>52</v>
      </c>
      <c r="Q234" s="102" t="s">
        <v>1038</v>
      </c>
      <c r="R234" s="104">
        <v>180.31</v>
      </c>
    </row>
    <row r="235" spans="1:18" collapsed="1" x14ac:dyDescent="0.25">
      <c r="A235" s="102" t="s">
        <v>572</v>
      </c>
      <c r="B235" s="102" t="s">
        <v>573</v>
      </c>
      <c r="C235" s="103">
        <v>29597553914.959999</v>
      </c>
      <c r="D235" s="99">
        <v>-2.3234023863553201E-2</v>
      </c>
      <c r="E235" s="99">
        <v>-1.5828059771946099E-2</v>
      </c>
      <c r="F235" s="99">
        <v>3.0971854702910302E-3</v>
      </c>
      <c r="G235" s="98">
        <v>0.24970498435948801</v>
      </c>
      <c r="H235" s="98">
        <v>0.26796913603709699</v>
      </c>
      <c r="I235" s="98">
        <v>0.102758632088726</v>
      </c>
      <c r="J235" s="98">
        <v>0.78811106346483695</v>
      </c>
      <c r="K235" s="104">
        <v>700.75</v>
      </c>
      <c r="L235" s="104">
        <v>309.02</v>
      </c>
      <c r="M235" s="105">
        <v>189598</v>
      </c>
      <c r="N235" s="105">
        <v>221883</v>
      </c>
      <c r="O235" s="102" t="s">
        <v>17</v>
      </c>
      <c r="P235" s="102" t="s">
        <v>59</v>
      </c>
      <c r="Q235" s="102" t="s">
        <v>1022</v>
      </c>
      <c r="R235" s="104">
        <v>667.18</v>
      </c>
    </row>
    <row r="236" spans="1:18" collapsed="1" x14ac:dyDescent="0.25">
      <c r="A236" s="102" t="s">
        <v>915</v>
      </c>
      <c r="B236" s="102" t="s">
        <v>916</v>
      </c>
      <c r="C236" s="103">
        <v>62659789074.519997</v>
      </c>
      <c r="D236" s="99">
        <v>-4.0537462992484501E-2</v>
      </c>
      <c r="E236" s="99">
        <v>6.7528189535030994E-2</v>
      </c>
      <c r="F236" s="99">
        <v>0.10403563941299801</v>
      </c>
      <c r="G236" s="99">
        <v>3.9861779587807102E-2</v>
      </c>
      <c r="H236" s="99">
        <v>9.0744336569579309E-2</v>
      </c>
      <c r="I236" s="99">
        <v>6.1075431305881001E-2</v>
      </c>
      <c r="J236" s="99">
        <v>-0.217641597028784</v>
      </c>
      <c r="K236" s="104">
        <v>114.82</v>
      </c>
      <c r="L236" s="104">
        <v>70.12</v>
      </c>
      <c r="M236" s="105">
        <v>3660992</v>
      </c>
      <c r="N236" s="105">
        <v>2535581</v>
      </c>
      <c r="O236" s="102" t="s">
        <v>66</v>
      </c>
      <c r="P236" s="102" t="s">
        <v>164</v>
      </c>
      <c r="Q236" s="102" t="s">
        <v>184</v>
      </c>
      <c r="R236" s="104">
        <v>84.26</v>
      </c>
    </row>
    <row r="237" spans="1:18" collapsed="1" x14ac:dyDescent="0.25">
      <c r="A237" s="102" t="s">
        <v>535</v>
      </c>
      <c r="B237" s="102" t="s">
        <v>536</v>
      </c>
      <c r="C237" s="103">
        <v>108770372601.08</v>
      </c>
      <c r="D237" s="98">
        <v>-2.7770431102883703E-3</v>
      </c>
      <c r="E237" s="98">
        <v>1.43251059250791E-2</v>
      </c>
      <c r="F237" s="98">
        <v>0.10657030705455099</v>
      </c>
      <c r="G237" s="98">
        <v>6.3835790364675099E-2</v>
      </c>
      <c r="H237" s="98">
        <v>9.8070622497269805E-2</v>
      </c>
      <c r="I237" s="98">
        <v>0.104584737073385</v>
      </c>
      <c r="J237" s="98">
        <v>0.21160025706940899</v>
      </c>
      <c r="K237" s="104">
        <v>309</v>
      </c>
      <c r="L237" s="104">
        <v>245</v>
      </c>
      <c r="M237" s="105">
        <v>916414</v>
      </c>
      <c r="N237" s="105">
        <v>750387</v>
      </c>
      <c r="O237" s="102" t="s">
        <v>24</v>
      </c>
      <c r="P237" s="102" t="s">
        <v>89</v>
      </c>
      <c r="Q237" s="102" t="s">
        <v>90</v>
      </c>
      <c r="R237" s="104">
        <v>301.64</v>
      </c>
    </row>
    <row r="238" spans="1:18" collapsed="1" x14ac:dyDescent="0.25">
      <c r="A238" s="102" t="s">
        <v>1298</v>
      </c>
      <c r="B238" s="102" t="s">
        <v>1299</v>
      </c>
      <c r="C238" s="103">
        <v>123917148776.98</v>
      </c>
      <c r="D238" s="99">
        <v>-4.30910281597904E-2</v>
      </c>
      <c r="E238" s="98">
        <v>5.1374298460210098E-2</v>
      </c>
      <c r="F238" s="99">
        <v>-8.4147665580891502E-3</v>
      </c>
      <c r="G238" s="99">
        <v>8.9797136038186204E-2</v>
      </c>
      <c r="H238" s="99">
        <v>0.142991239048811</v>
      </c>
      <c r="I238" s="99">
        <v>0.13605971077592899</v>
      </c>
      <c r="J238" s="99">
        <v>0.269504778453519</v>
      </c>
      <c r="K238" s="104">
        <v>79.16</v>
      </c>
      <c r="L238" s="104">
        <v>32.865000000000002</v>
      </c>
      <c r="M238" s="105">
        <v>2086062</v>
      </c>
      <c r="N238" s="105">
        <v>1736169</v>
      </c>
      <c r="O238" s="102" t="s">
        <v>24</v>
      </c>
      <c r="P238" s="102" t="s">
        <v>89</v>
      </c>
      <c r="Q238" s="102" t="s">
        <v>171</v>
      </c>
      <c r="R238" s="104">
        <v>73.06</v>
      </c>
    </row>
    <row r="239" spans="1:18" collapsed="1" x14ac:dyDescent="0.25">
      <c r="A239" s="102" t="s">
        <v>844</v>
      </c>
      <c r="B239" s="102" t="s">
        <v>845</v>
      </c>
      <c r="C239" s="103">
        <v>101912275657.25</v>
      </c>
      <c r="D239" s="98">
        <v>-2.5585135649892198E-2</v>
      </c>
      <c r="E239" s="99">
        <v>5.57147770262525E-2</v>
      </c>
      <c r="F239" s="99">
        <v>0.18896377204534301</v>
      </c>
      <c r="G239" s="98">
        <v>0.10991924792093499</v>
      </c>
      <c r="H239" s="98">
        <v>7.4487200429374803E-2</v>
      </c>
      <c r="I239" s="98">
        <v>0.183067831449127</v>
      </c>
      <c r="J239" s="98">
        <v>0.2731571088868</v>
      </c>
      <c r="K239" s="104">
        <v>479.11</v>
      </c>
      <c r="L239" s="104">
        <v>301.62</v>
      </c>
      <c r="M239" s="105">
        <v>459723</v>
      </c>
      <c r="N239" s="105">
        <v>413825</v>
      </c>
      <c r="O239" s="102" t="s">
        <v>21</v>
      </c>
      <c r="P239" s="102" t="s">
        <v>83</v>
      </c>
      <c r="Q239" s="102" t="s">
        <v>83</v>
      </c>
      <c r="R239" s="104">
        <v>460.45</v>
      </c>
    </row>
    <row r="240" spans="1:18" collapsed="1" x14ac:dyDescent="0.25">
      <c r="A240" s="102" t="s">
        <v>1314</v>
      </c>
      <c r="B240" s="102" t="s">
        <v>598</v>
      </c>
      <c r="C240" s="103">
        <v>1065133113068.96</v>
      </c>
      <c r="D240" s="98">
        <v>3.78193678651857E-2</v>
      </c>
      <c r="E240" s="99">
        <v>5.2780841342366498E-2</v>
      </c>
      <c r="F240" s="98">
        <v>0.12114093959731501</v>
      </c>
      <c r="G240" s="99">
        <v>0.30329627462453601</v>
      </c>
      <c r="H240" s="99">
        <v>0.32513634110064499</v>
      </c>
      <c r="I240" s="99">
        <v>0.19953325554258999</v>
      </c>
      <c r="J240" s="99">
        <v>0.28983688833124199</v>
      </c>
      <c r="K240" s="104">
        <v>134.47999999999999</v>
      </c>
      <c r="L240" s="104">
        <v>80</v>
      </c>
      <c r="M240" s="105">
        <v>9118995</v>
      </c>
      <c r="N240" s="105">
        <v>10455206</v>
      </c>
      <c r="O240" s="102" t="s">
        <v>86</v>
      </c>
      <c r="P240" s="102" t="s">
        <v>1017</v>
      </c>
      <c r="Q240" s="102" t="s">
        <v>1018</v>
      </c>
      <c r="R240" s="104">
        <v>133.63999999999999</v>
      </c>
    </row>
    <row r="241" spans="1:18" collapsed="1" x14ac:dyDescent="0.25">
      <c r="A241" s="102" t="s">
        <v>1074</v>
      </c>
      <c r="B241" s="102" t="s">
        <v>1075</v>
      </c>
      <c r="C241" s="103">
        <v>147983079734.82001</v>
      </c>
      <c r="D241" s="99">
        <v>2.9573299535274899E-3</v>
      </c>
      <c r="E241" s="98">
        <v>-5.3051455923414405E-2</v>
      </c>
      <c r="F241" s="99">
        <v>-0.155961128229438</v>
      </c>
      <c r="G241" s="99">
        <v>-0.22401394639355002</v>
      </c>
      <c r="H241" s="99">
        <v>-0.22078774617067801</v>
      </c>
      <c r="I241" s="99">
        <v>-0.128380859135969</v>
      </c>
      <c r="J241" s="98">
        <v>-0.10245746691871399</v>
      </c>
      <c r="K241" s="104">
        <v>101.98</v>
      </c>
      <c r="L241" s="104">
        <v>60.63</v>
      </c>
      <c r="M241" s="105">
        <v>5191197</v>
      </c>
      <c r="N241" s="105">
        <v>4284612</v>
      </c>
      <c r="O241" s="102" t="s">
        <v>21</v>
      </c>
      <c r="P241" s="102" t="s">
        <v>1029</v>
      </c>
      <c r="Q241" s="102" t="s">
        <v>1076</v>
      </c>
      <c r="R241" s="104">
        <v>71.22</v>
      </c>
    </row>
    <row r="242" spans="1:18" collapsed="1" x14ac:dyDescent="0.25">
      <c r="A242" s="102" t="s">
        <v>720</v>
      </c>
      <c r="B242" s="102" t="s">
        <v>721</v>
      </c>
      <c r="C242" s="103">
        <v>110741951682.92</v>
      </c>
      <c r="D242" s="99">
        <v>-4.3283544747179095E-3</v>
      </c>
      <c r="E242" s="99">
        <v>-8.4960106688740294E-2</v>
      </c>
      <c r="F242" s="99">
        <v>-0.282411915323308</v>
      </c>
      <c r="G242" s="98">
        <v>-0.38785743951023699</v>
      </c>
      <c r="H242" s="98">
        <v>-0.43999774850838697</v>
      </c>
      <c r="I242" s="98">
        <v>-0.39923311494218194</v>
      </c>
      <c r="J242" s="99">
        <v>-0.30974433690637199</v>
      </c>
      <c r="K242" s="104">
        <v>813.48</v>
      </c>
      <c r="L242" s="104">
        <v>391.17</v>
      </c>
      <c r="M242" s="105">
        <v>1547366</v>
      </c>
      <c r="N242" s="105">
        <v>858876</v>
      </c>
      <c r="O242" s="102" t="s">
        <v>66</v>
      </c>
      <c r="P242" s="102" t="s">
        <v>164</v>
      </c>
      <c r="Q242" s="102" t="s">
        <v>165</v>
      </c>
      <c r="R242" s="104">
        <v>397.96</v>
      </c>
    </row>
    <row r="243" spans="1:18" collapsed="1" x14ac:dyDescent="0.25">
      <c r="A243" s="102" t="s">
        <v>72</v>
      </c>
      <c r="B243" s="102" t="s">
        <v>73</v>
      </c>
      <c r="C243" s="103">
        <v>23351064105.240002</v>
      </c>
      <c r="D243" s="99">
        <v>-2.7488151658767702E-2</v>
      </c>
      <c r="E243" s="98">
        <v>1.5506433520290399E-2</v>
      </c>
      <c r="F243" s="99">
        <v>0.19626894675476098</v>
      </c>
      <c r="G243" s="98">
        <v>0.191176470588235</v>
      </c>
      <c r="H243" s="98">
        <v>0.278770253427503</v>
      </c>
      <c r="I243" s="98">
        <v>0.16945288753799401</v>
      </c>
      <c r="J243" s="98">
        <v>0.116835994194485</v>
      </c>
      <c r="K243" s="104">
        <v>31.66</v>
      </c>
      <c r="L243" s="104">
        <v>22.33</v>
      </c>
      <c r="M243" s="105">
        <v>3139488</v>
      </c>
      <c r="N243" s="105">
        <v>2388565</v>
      </c>
      <c r="O243" s="102" t="s">
        <v>74</v>
      </c>
      <c r="P243" s="102" t="s">
        <v>75</v>
      </c>
      <c r="Q243" s="102" t="s">
        <v>76</v>
      </c>
      <c r="R243" s="104">
        <v>30.78</v>
      </c>
    </row>
    <row r="244" spans="1:18" collapsed="1" x14ac:dyDescent="0.25">
      <c r="A244" s="102" t="s">
        <v>285</v>
      </c>
      <c r="B244" s="102" t="s">
        <v>286</v>
      </c>
      <c r="C244" s="103">
        <v>19453487380.560001</v>
      </c>
      <c r="D244" s="99">
        <v>-7.2521246458923494E-2</v>
      </c>
      <c r="E244" s="99">
        <v>-1.3756401245105E-2</v>
      </c>
      <c r="F244" s="98">
        <v>-9.391143911439119E-2</v>
      </c>
      <c r="G244" s="99">
        <v>-0.10383211678832099</v>
      </c>
      <c r="H244" s="99">
        <v>-0.103504928806134</v>
      </c>
      <c r="I244" s="99">
        <v>-8.2827528247268703E-2</v>
      </c>
      <c r="J244" s="99">
        <v>-0.16692111959287501</v>
      </c>
      <c r="K244" s="104">
        <v>127.76</v>
      </c>
      <c r="L244" s="104">
        <v>71.92</v>
      </c>
      <c r="M244" s="105">
        <v>1208197</v>
      </c>
      <c r="N244" s="105">
        <v>1059004</v>
      </c>
      <c r="O244" s="102" t="s">
        <v>66</v>
      </c>
      <c r="P244" s="102" t="s">
        <v>116</v>
      </c>
      <c r="Q244" s="102" t="s">
        <v>116</v>
      </c>
      <c r="R244" s="104">
        <v>98.22</v>
      </c>
    </row>
    <row r="245" spans="1:18" collapsed="1" x14ac:dyDescent="0.25">
      <c r="A245" s="102" t="s">
        <v>388</v>
      </c>
      <c r="B245" s="102" t="s">
        <v>389</v>
      </c>
      <c r="C245" s="103">
        <v>55852653150</v>
      </c>
      <c r="D245" s="99">
        <v>1.08303249097472E-2</v>
      </c>
      <c r="E245" s="99">
        <v>2.04081632653061E-2</v>
      </c>
      <c r="F245" s="99">
        <v>1.3758146270818301E-2</v>
      </c>
      <c r="G245" s="99">
        <v>5.4216867469879498E-2</v>
      </c>
      <c r="H245" s="99">
        <v>0.22377622377622403</v>
      </c>
      <c r="I245" s="99">
        <v>6.7073170731707404E-2</v>
      </c>
      <c r="J245" s="99">
        <v>0.51679306608884101</v>
      </c>
      <c r="K245" s="104">
        <v>14.494999999999999</v>
      </c>
      <c r="L245" s="104">
        <v>8.4450000000000003</v>
      </c>
      <c r="M245" s="105">
        <v>17272017</v>
      </c>
      <c r="N245" s="105">
        <v>11250671</v>
      </c>
      <c r="O245" s="102" t="s">
        <v>17</v>
      </c>
      <c r="P245" s="102" t="s">
        <v>390</v>
      </c>
      <c r="Q245" s="102" t="s">
        <v>391</v>
      </c>
      <c r="R245" s="104">
        <v>14</v>
      </c>
    </row>
    <row r="246" spans="1:18" collapsed="1" x14ac:dyDescent="0.25">
      <c r="A246" s="102" t="s">
        <v>176</v>
      </c>
      <c r="B246" s="102" t="s">
        <v>1265</v>
      </c>
      <c r="C246" s="103">
        <v>257593328369.39999</v>
      </c>
      <c r="D246" s="98">
        <v>1.95762073787242E-2</v>
      </c>
      <c r="E246" s="98">
        <v>5.8908955501768799E-2</v>
      </c>
      <c r="F246" s="98">
        <v>-0.16105145149870201</v>
      </c>
      <c r="G246" s="98">
        <v>-0.14480332010104602</v>
      </c>
      <c r="H246" s="98">
        <v>4.7441894729087594E-2</v>
      </c>
      <c r="I246" s="98">
        <v>-0.13855987398139999</v>
      </c>
      <c r="J246" s="98">
        <v>-0.46080773606370895</v>
      </c>
      <c r="K246" s="104">
        <v>606.36</v>
      </c>
      <c r="L246" s="104">
        <v>234.65</v>
      </c>
      <c r="M246" s="105">
        <v>1838212</v>
      </c>
      <c r="N246" s="105">
        <v>1749821</v>
      </c>
      <c r="O246" s="102" t="s">
        <v>109</v>
      </c>
      <c r="P246" s="102" t="s">
        <v>177</v>
      </c>
      <c r="Q246" s="102" t="s">
        <v>178</v>
      </c>
      <c r="R246" s="104">
        <v>284.37</v>
      </c>
    </row>
    <row r="247" spans="1:18" collapsed="1" x14ac:dyDescent="0.25">
      <c r="A247" s="102" t="s">
        <v>203</v>
      </c>
      <c r="B247" s="102" t="s">
        <v>204</v>
      </c>
      <c r="C247" s="103">
        <v>86920860000</v>
      </c>
      <c r="D247" s="99">
        <v>1.4060742407196001E-4</v>
      </c>
      <c r="E247" s="99">
        <v>5.5028181548501899E-2</v>
      </c>
      <c r="F247" s="99">
        <v>0.1797976447172</v>
      </c>
      <c r="G247" s="99">
        <v>0.19365665380097302</v>
      </c>
      <c r="H247" s="98">
        <v>0.240495291245204</v>
      </c>
      <c r="I247" s="98">
        <v>0.18333056063882899</v>
      </c>
      <c r="J247" s="99">
        <v>0.297519153593579</v>
      </c>
      <c r="K247" s="104">
        <v>72.25</v>
      </c>
      <c r="L247" s="104">
        <v>51.6</v>
      </c>
      <c r="M247" s="105">
        <v>2505055</v>
      </c>
      <c r="N247" s="105">
        <v>1962733</v>
      </c>
      <c r="O247" s="102" t="s">
        <v>74</v>
      </c>
      <c r="P247" s="102" t="s">
        <v>75</v>
      </c>
      <c r="Q247" s="102" t="s">
        <v>205</v>
      </c>
      <c r="R247" s="104">
        <v>71.13</v>
      </c>
    </row>
    <row r="248" spans="1:18" collapsed="1" x14ac:dyDescent="0.25">
      <c r="A248" s="102" t="s">
        <v>763</v>
      </c>
      <c r="B248" s="102" t="s">
        <v>764</v>
      </c>
      <c r="C248" s="103">
        <v>24717571399.689999</v>
      </c>
      <c r="D248" s="99">
        <v>-2.49554367201427E-2</v>
      </c>
      <c r="E248" s="99">
        <v>-3.89241789431004E-2</v>
      </c>
      <c r="F248" s="98">
        <v>-8.4813384813384796E-2</v>
      </c>
      <c r="G248" s="99">
        <v>-3.6319284455888397E-2</v>
      </c>
      <c r="H248" s="98">
        <v>-2.3616641493889898E-2</v>
      </c>
      <c r="I248" s="98">
        <v>-0.14766870430300899</v>
      </c>
      <c r="J248" s="98">
        <v>0.11109375</v>
      </c>
      <c r="K248" s="104">
        <v>88.77</v>
      </c>
      <c r="L248" s="104">
        <v>40.549999999999997</v>
      </c>
      <c r="M248" s="105">
        <v>1372521</v>
      </c>
      <c r="N248" s="105">
        <v>1223223</v>
      </c>
      <c r="O248" s="102" t="s">
        <v>24</v>
      </c>
      <c r="P248" s="102" t="s">
        <v>547</v>
      </c>
      <c r="Q248" s="102" t="s">
        <v>547</v>
      </c>
      <c r="R248" s="104">
        <v>71.11</v>
      </c>
    </row>
    <row r="249" spans="1:18" collapsed="1" x14ac:dyDescent="0.25">
      <c r="A249" s="102" t="s">
        <v>706</v>
      </c>
      <c r="B249" s="102" t="s">
        <v>707</v>
      </c>
      <c r="C249" s="103">
        <v>100168887673.92999</v>
      </c>
      <c r="D249" s="99">
        <v>-1.60833333333333E-2</v>
      </c>
      <c r="E249" s="99">
        <v>1.3041613041613101E-2</v>
      </c>
      <c r="F249" s="99">
        <v>8.7000552384459501E-2</v>
      </c>
      <c r="G249" s="99">
        <v>0.23028029592581001</v>
      </c>
      <c r="H249" s="99">
        <v>0.333370976849238</v>
      </c>
      <c r="I249" s="99">
        <v>0.19034176832341998</v>
      </c>
      <c r="J249" s="99">
        <v>3.3345002625590599E-2</v>
      </c>
      <c r="K249" s="104">
        <v>123.69</v>
      </c>
      <c r="L249" s="104">
        <v>82</v>
      </c>
      <c r="M249" s="105">
        <v>1749626</v>
      </c>
      <c r="N249" s="105">
        <v>1555747</v>
      </c>
      <c r="O249" s="102" t="s">
        <v>21</v>
      </c>
      <c r="P249" s="102" t="s">
        <v>22</v>
      </c>
      <c r="Q249" s="102" t="s">
        <v>22</v>
      </c>
      <c r="R249" s="104">
        <v>118.07</v>
      </c>
    </row>
    <row r="250" spans="1:18" collapsed="1" x14ac:dyDescent="0.25">
      <c r="A250" s="102" t="s">
        <v>322</v>
      </c>
      <c r="B250" s="102" t="s">
        <v>323</v>
      </c>
      <c r="C250" s="103">
        <v>19238797929.5</v>
      </c>
      <c r="D250" s="98">
        <v>1.5879767474833398E-2</v>
      </c>
      <c r="E250" s="98">
        <v>6.9722305165721199E-2</v>
      </c>
      <c r="F250" s="99">
        <v>4.2940320232896595E-2</v>
      </c>
      <c r="G250" s="98">
        <v>8.3963691376702093E-2</v>
      </c>
      <c r="H250" s="98">
        <v>2.0800683858099599E-2</v>
      </c>
      <c r="I250" s="98">
        <v>5.1974746733225698E-2</v>
      </c>
      <c r="J250" s="98">
        <v>-6.7785584179026706E-2</v>
      </c>
      <c r="K250" s="104">
        <v>86.22</v>
      </c>
      <c r="L250" s="104">
        <v>59.63</v>
      </c>
      <c r="M250" s="105">
        <v>1170091</v>
      </c>
      <c r="N250" s="105">
        <v>1026376</v>
      </c>
      <c r="O250" s="102" t="s">
        <v>86</v>
      </c>
      <c r="P250" s="102" t="s">
        <v>216</v>
      </c>
      <c r="Q250" s="102" t="s">
        <v>217</v>
      </c>
      <c r="R250" s="104">
        <v>71.650000000000006</v>
      </c>
    </row>
    <row r="251" spans="1:18" collapsed="1" x14ac:dyDescent="0.25">
      <c r="A251" s="102" t="s">
        <v>961</v>
      </c>
      <c r="B251" s="102" t="s">
        <v>962</v>
      </c>
      <c r="C251" s="103">
        <v>15115114296.700001</v>
      </c>
      <c r="D251" s="99">
        <v>1.43687104471419E-2</v>
      </c>
      <c r="E251" s="99">
        <v>1.38428038158442E-2</v>
      </c>
      <c r="F251" s="99">
        <v>3.4218320287708902E-2</v>
      </c>
      <c r="G251" s="99">
        <v>0.108497250722748</v>
      </c>
      <c r="H251" s="98">
        <v>0.100078757875788</v>
      </c>
      <c r="I251" s="98">
        <v>7.5159445788431894E-2</v>
      </c>
      <c r="J251" s="98">
        <v>7.9253821954854198E-2</v>
      </c>
      <c r="K251" s="104">
        <v>197.5</v>
      </c>
      <c r="L251" s="104">
        <v>156.69999999999999</v>
      </c>
      <c r="M251" s="105">
        <v>257344</v>
      </c>
      <c r="N251" s="105">
        <v>233878</v>
      </c>
      <c r="O251" s="102" t="s">
        <v>33</v>
      </c>
      <c r="P251" s="102" t="s">
        <v>34</v>
      </c>
      <c r="Q251" s="102" t="s">
        <v>1015</v>
      </c>
      <c r="R251" s="104">
        <v>195.55</v>
      </c>
    </row>
    <row r="252" spans="1:18" collapsed="1" x14ac:dyDescent="0.25">
      <c r="A252" s="102" t="s">
        <v>1063</v>
      </c>
      <c r="B252" s="102" t="s">
        <v>260</v>
      </c>
      <c r="C252" s="103">
        <v>16011404724.200001</v>
      </c>
      <c r="D252" s="98">
        <v>-1.62552679108969E-2</v>
      </c>
      <c r="E252" s="98">
        <v>1.9975031210986302E-2</v>
      </c>
      <c r="F252" s="98">
        <v>-7.4110071680233399E-3</v>
      </c>
      <c r="G252" s="98">
        <v>0.13867595818815301</v>
      </c>
      <c r="H252" s="99">
        <v>0.11247276688453199</v>
      </c>
      <c r="I252" s="99">
        <v>-3.1722791605660601E-3</v>
      </c>
      <c r="J252" s="99">
        <v>-0.11195652173913001</v>
      </c>
      <c r="K252" s="104">
        <v>94.16</v>
      </c>
      <c r="L252" s="104">
        <v>61.8</v>
      </c>
      <c r="M252" s="105">
        <v>725421</v>
      </c>
      <c r="N252" s="105">
        <v>1013246</v>
      </c>
      <c r="O252" s="102" t="s">
        <v>109</v>
      </c>
      <c r="P252" s="102" t="s">
        <v>135</v>
      </c>
      <c r="Q252" s="102" t="s">
        <v>261</v>
      </c>
      <c r="R252" s="104">
        <v>81.7</v>
      </c>
    </row>
    <row r="253" spans="1:18" collapsed="1" x14ac:dyDescent="0.25">
      <c r="A253" s="102" t="s">
        <v>1065</v>
      </c>
      <c r="B253" s="102" t="s">
        <v>1066</v>
      </c>
      <c r="C253" s="103">
        <v>19886886519.060001</v>
      </c>
      <c r="D253" s="99">
        <v>-3.5994541112248403E-2</v>
      </c>
      <c r="E253" s="98">
        <v>-3.2923746251984896E-3</v>
      </c>
      <c r="F253" s="99">
        <v>-0.17306472854982702</v>
      </c>
      <c r="G253" s="99">
        <v>-7.6623835907107998E-4</v>
      </c>
      <c r="H253" s="99">
        <v>-0.131461652748604</v>
      </c>
      <c r="I253" s="99">
        <v>-0.184206727298975</v>
      </c>
      <c r="J253" s="99">
        <v>-0.57098390525356801</v>
      </c>
      <c r="K253" s="104">
        <v>400.01</v>
      </c>
      <c r="L253" s="104">
        <v>159.31</v>
      </c>
      <c r="M253" s="105">
        <v>744472</v>
      </c>
      <c r="N253" s="105">
        <v>1171159</v>
      </c>
      <c r="O253" s="102" t="s">
        <v>17</v>
      </c>
      <c r="P253" s="102" t="s">
        <v>182</v>
      </c>
      <c r="Q253" s="102" t="s">
        <v>183</v>
      </c>
      <c r="R253" s="104">
        <v>169.53</v>
      </c>
    </row>
    <row r="254" spans="1:18" collapsed="1" x14ac:dyDescent="0.25">
      <c r="A254" s="102" t="s">
        <v>922</v>
      </c>
      <c r="B254" s="102" t="s">
        <v>923</v>
      </c>
      <c r="C254" s="103">
        <v>31332486046</v>
      </c>
      <c r="D254" s="99">
        <v>5.7673119137896703E-2</v>
      </c>
      <c r="E254" s="99">
        <v>0.19168071950533999</v>
      </c>
      <c r="F254" s="98">
        <v>0.14384374662781899</v>
      </c>
      <c r="G254" s="99">
        <v>0.16011820072233798</v>
      </c>
      <c r="H254" s="99">
        <v>0.159737417943107</v>
      </c>
      <c r="I254" s="99">
        <v>0.27787823990355603</v>
      </c>
      <c r="J254" s="99">
        <v>3.1831013335929199E-2</v>
      </c>
      <c r="K254" s="104">
        <v>110.81</v>
      </c>
      <c r="L254" s="104">
        <v>72.62</v>
      </c>
      <c r="M254" s="105">
        <v>663084</v>
      </c>
      <c r="N254" s="105">
        <v>655553</v>
      </c>
      <c r="O254" s="102" t="s">
        <v>51</v>
      </c>
      <c r="P254" s="102" t="s">
        <v>52</v>
      </c>
      <c r="Q254" s="102" t="s">
        <v>1023</v>
      </c>
      <c r="R254" s="104">
        <v>106</v>
      </c>
    </row>
    <row r="255" spans="1:18" collapsed="1" x14ac:dyDescent="0.25">
      <c r="A255" s="102" t="s">
        <v>695</v>
      </c>
      <c r="B255" s="102" t="s">
        <v>696</v>
      </c>
      <c r="C255" s="103">
        <v>23988245760</v>
      </c>
      <c r="D255" s="99">
        <v>-3.46051464063886E-2</v>
      </c>
      <c r="E255" s="99">
        <v>-4.1409691629955898E-2</v>
      </c>
      <c r="F255" s="99">
        <v>2.4964672633066599E-2</v>
      </c>
      <c r="G255" s="98">
        <v>0.23496027241770701</v>
      </c>
      <c r="H255" s="98">
        <v>0.18907103825136598</v>
      </c>
      <c r="I255" s="98">
        <v>5.4263565891472999E-2</v>
      </c>
      <c r="J255" s="98">
        <v>0.236363636363636</v>
      </c>
      <c r="K255" s="104">
        <v>23.34</v>
      </c>
      <c r="L255" s="104">
        <v>12.73</v>
      </c>
      <c r="M255" s="105">
        <v>4843340</v>
      </c>
      <c r="N255" s="105">
        <v>4743949</v>
      </c>
      <c r="O255" s="102" t="s">
        <v>24</v>
      </c>
      <c r="P255" s="102" t="s">
        <v>64</v>
      </c>
      <c r="Q255" s="102" t="s">
        <v>230</v>
      </c>
      <c r="R255" s="104">
        <v>21.76</v>
      </c>
    </row>
    <row r="256" spans="1:18" collapsed="1" x14ac:dyDescent="0.25">
      <c r="A256" s="102" t="s">
        <v>374</v>
      </c>
      <c r="B256" s="102" t="s">
        <v>375</v>
      </c>
      <c r="C256" s="103">
        <v>126678881460</v>
      </c>
      <c r="D256" s="99">
        <v>-2.5021446954532501E-2</v>
      </c>
      <c r="E256" s="99">
        <v>1.7628911414719901E-3</v>
      </c>
      <c r="F256" s="99">
        <v>2.73446327683615E-2</v>
      </c>
      <c r="G256" s="98">
        <v>9.9838709677419396E-2</v>
      </c>
      <c r="H256" s="99">
        <v>0.28842701936702897</v>
      </c>
      <c r="I256" s="99">
        <v>6.830643897853679E-2</v>
      </c>
      <c r="J256" s="99">
        <v>0.13868247474325801</v>
      </c>
      <c r="K256" s="104">
        <v>141.88</v>
      </c>
      <c r="L256" s="104">
        <v>85.35</v>
      </c>
      <c r="M256" s="105">
        <v>1094937</v>
      </c>
      <c r="N256" s="105">
        <v>1273549</v>
      </c>
      <c r="O256" s="102" t="s">
        <v>51</v>
      </c>
      <c r="P256" s="102" t="s">
        <v>376</v>
      </c>
      <c r="Q256" s="102" t="s">
        <v>376</v>
      </c>
      <c r="R256" s="104">
        <v>136.38</v>
      </c>
    </row>
    <row r="257" spans="1:18" collapsed="1" x14ac:dyDescent="0.25">
      <c r="A257" s="102" t="s">
        <v>574</v>
      </c>
      <c r="B257" s="102" t="s">
        <v>575</v>
      </c>
      <c r="C257" s="103">
        <v>339827098755</v>
      </c>
      <c r="D257" s="99">
        <v>5.0890585241731802E-3</v>
      </c>
      <c r="E257" s="99">
        <v>6.2412431537384209E-3</v>
      </c>
      <c r="F257" s="99">
        <v>0.12088535754823999</v>
      </c>
      <c r="G257" s="99">
        <v>0.111580132263965</v>
      </c>
      <c r="H257" s="98">
        <v>0.13587347232207</v>
      </c>
      <c r="I257" s="99">
        <v>0.13002431697897301</v>
      </c>
      <c r="J257" s="98">
        <v>0.149759860282346</v>
      </c>
      <c r="K257" s="104">
        <v>80.400000000000006</v>
      </c>
      <c r="L257" s="104">
        <v>65.355000000000004</v>
      </c>
      <c r="M257" s="105">
        <v>6282031</v>
      </c>
      <c r="N257" s="105">
        <v>5582688</v>
      </c>
      <c r="O257" s="102" t="s">
        <v>86</v>
      </c>
      <c r="P257" s="102" t="s">
        <v>407</v>
      </c>
      <c r="Q257" s="102" t="s">
        <v>1032</v>
      </c>
      <c r="R257" s="104">
        <v>79</v>
      </c>
    </row>
    <row r="258" spans="1:18" collapsed="1" x14ac:dyDescent="0.25">
      <c r="A258" s="102" t="s">
        <v>570</v>
      </c>
      <c r="B258" s="102" t="s">
        <v>571</v>
      </c>
      <c r="C258" s="103">
        <v>26686542240.630001</v>
      </c>
      <c r="D258" s="99">
        <v>-3.08641975308643E-3</v>
      </c>
      <c r="E258" s="99">
        <v>3.6105930622901704E-2</v>
      </c>
      <c r="F258" s="98">
        <v>4.5307443365695699E-2</v>
      </c>
      <c r="G258" s="98">
        <v>0.172859314305016</v>
      </c>
      <c r="H258" s="98">
        <v>8.0435628160248698E-2</v>
      </c>
      <c r="I258" s="98">
        <v>0.18446187958383098</v>
      </c>
      <c r="J258" s="98">
        <v>0.31028301886792398</v>
      </c>
      <c r="K258" s="104">
        <v>142.62</v>
      </c>
      <c r="L258" s="104">
        <v>88.46</v>
      </c>
      <c r="M258" s="105">
        <v>604169</v>
      </c>
      <c r="N258" s="105">
        <v>589656</v>
      </c>
      <c r="O258" s="102" t="s">
        <v>17</v>
      </c>
      <c r="P258" s="102" t="s">
        <v>104</v>
      </c>
      <c r="Q258" s="102" t="s">
        <v>105</v>
      </c>
      <c r="R258" s="104">
        <v>138.88999999999999</v>
      </c>
    </row>
    <row r="259" spans="1:18" collapsed="1" x14ac:dyDescent="0.25">
      <c r="A259" s="102" t="s">
        <v>527</v>
      </c>
      <c r="B259" s="102" t="s">
        <v>528</v>
      </c>
      <c r="C259" s="103">
        <v>151941086000</v>
      </c>
      <c r="D259" s="99">
        <v>-2.29111737430675E-2</v>
      </c>
      <c r="E259" s="99">
        <v>-3.7543453070684202E-3</v>
      </c>
      <c r="F259" s="99">
        <v>-0.104006002751261</v>
      </c>
      <c r="G259" s="98">
        <v>-2.8300180831826397E-2</v>
      </c>
      <c r="H259" s="98">
        <v>2.2452668632860801E-2</v>
      </c>
      <c r="I259" s="98">
        <v>-6.1069369211951698E-2</v>
      </c>
      <c r="J259" s="98">
        <v>6.3112078346028208E-2</v>
      </c>
      <c r="K259" s="104">
        <v>242.8</v>
      </c>
      <c r="L259" s="104">
        <v>171</v>
      </c>
      <c r="M259" s="105">
        <v>1024150</v>
      </c>
      <c r="N259" s="105">
        <v>964408</v>
      </c>
      <c r="O259" s="102" t="s">
        <v>109</v>
      </c>
      <c r="P259" s="102" t="s">
        <v>110</v>
      </c>
      <c r="Q259" s="102" t="s">
        <v>110</v>
      </c>
      <c r="R259" s="104">
        <v>214.94</v>
      </c>
    </row>
    <row r="260" spans="1:18" collapsed="1" x14ac:dyDescent="0.25">
      <c r="A260" s="102" t="s">
        <v>1044</v>
      </c>
      <c r="B260" s="102" t="s">
        <v>1045</v>
      </c>
      <c r="C260" s="103">
        <v>34389970187.459999</v>
      </c>
      <c r="D260" s="99">
        <v>3.1303947519853996E-3</v>
      </c>
      <c r="E260" s="99">
        <v>9.0479169273113891E-2</v>
      </c>
      <c r="F260" s="99">
        <v>-0.316043880161333</v>
      </c>
      <c r="G260" s="99">
        <v>-0.21798345565145599</v>
      </c>
      <c r="H260" s="99">
        <v>-0.41878825867196601</v>
      </c>
      <c r="I260" s="99">
        <v>-0.23263430352332101</v>
      </c>
      <c r="J260" s="99">
        <v>-0.34472544656281995</v>
      </c>
      <c r="K260" s="104">
        <v>885</v>
      </c>
      <c r="L260" s="104">
        <v>396.41</v>
      </c>
      <c r="M260" s="105">
        <v>437782</v>
      </c>
      <c r="N260" s="105">
        <v>296382</v>
      </c>
      <c r="O260" s="102" t="s">
        <v>21</v>
      </c>
      <c r="P260" s="102" t="s">
        <v>41</v>
      </c>
      <c r="Q260" s="102" t="s">
        <v>41</v>
      </c>
      <c r="R260" s="104">
        <v>435.81</v>
      </c>
    </row>
    <row r="261" spans="1:18" collapsed="1" x14ac:dyDescent="0.25">
      <c r="A261" s="102" t="s">
        <v>680</v>
      </c>
      <c r="B261" s="102" t="s">
        <v>681</v>
      </c>
      <c r="C261" s="103">
        <v>35250330433.169998</v>
      </c>
      <c r="D261" s="98">
        <v>-4.0270496162905699E-2</v>
      </c>
      <c r="E261" s="98">
        <v>-1.86465698080958E-2</v>
      </c>
      <c r="F261" s="99">
        <v>-7.3226208819429109E-2</v>
      </c>
      <c r="G261" s="99">
        <v>6.7889753128170402E-2</v>
      </c>
      <c r="H261" s="99">
        <v>0.11188380281690201</v>
      </c>
      <c r="I261" s="99">
        <v>-2.0928610185256803E-2</v>
      </c>
      <c r="J261" s="99">
        <v>0.285990633272246</v>
      </c>
      <c r="K261" s="104">
        <v>137.04</v>
      </c>
      <c r="L261" s="104">
        <v>73.010000000000005</v>
      </c>
      <c r="M261" s="105">
        <v>674504</v>
      </c>
      <c r="N261" s="105">
        <v>691107</v>
      </c>
      <c r="O261" s="102" t="s">
        <v>24</v>
      </c>
      <c r="P261" s="102" t="s">
        <v>89</v>
      </c>
      <c r="Q261" s="102" t="s">
        <v>122</v>
      </c>
      <c r="R261" s="104">
        <v>126.31</v>
      </c>
    </row>
    <row r="262" spans="1:18" collapsed="1" x14ac:dyDescent="0.25">
      <c r="A262" s="102" t="s">
        <v>648</v>
      </c>
      <c r="B262" s="102" t="s">
        <v>649</v>
      </c>
      <c r="C262" s="103">
        <v>79085198760</v>
      </c>
      <c r="D262" s="98">
        <v>-5.5792933442892399E-2</v>
      </c>
      <c r="E262" s="99">
        <v>-4.6469172682765E-2</v>
      </c>
      <c r="F262" s="98">
        <v>-7.3082197305799804E-2</v>
      </c>
      <c r="G262" s="98">
        <v>3.4852305475504303E-2</v>
      </c>
      <c r="H262" s="99">
        <v>0.11185292694726699</v>
      </c>
      <c r="I262" s="99">
        <v>-1.01645275217505E-2</v>
      </c>
      <c r="J262" s="99">
        <v>0.34681200187529299</v>
      </c>
      <c r="K262" s="104">
        <v>128.74</v>
      </c>
      <c r="L262" s="104">
        <v>70.459999999999994</v>
      </c>
      <c r="M262" s="105">
        <v>1039370</v>
      </c>
      <c r="N262" s="105">
        <v>1081391</v>
      </c>
      <c r="O262" s="102" t="s">
        <v>24</v>
      </c>
      <c r="P262" s="102" t="s">
        <v>89</v>
      </c>
      <c r="Q262" s="102" t="s">
        <v>122</v>
      </c>
      <c r="R262" s="104">
        <v>114.91</v>
      </c>
    </row>
    <row r="263" spans="1:18" collapsed="1" x14ac:dyDescent="0.25">
      <c r="A263" s="102" t="s">
        <v>457</v>
      </c>
      <c r="B263" s="102" t="s">
        <v>458</v>
      </c>
      <c r="C263" s="103">
        <v>11073211786.35</v>
      </c>
      <c r="D263" s="99">
        <v>-4.8907323716956601E-2</v>
      </c>
      <c r="E263" s="99">
        <v>1.0524238637111201E-2</v>
      </c>
      <c r="F263" s="99">
        <v>-0.33314523830193599</v>
      </c>
      <c r="G263" s="99">
        <v>-0.33253682061085299</v>
      </c>
      <c r="H263" s="99">
        <v>-0.36795984695766598</v>
      </c>
      <c r="I263" s="99">
        <v>-0.39103377199936601</v>
      </c>
      <c r="J263" s="99">
        <v>-0.70097514451992093</v>
      </c>
      <c r="K263" s="104">
        <v>518.04</v>
      </c>
      <c r="L263" s="104">
        <v>145.56</v>
      </c>
      <c r="M263" s="105">
        <v>607618</v>
      </c>
      <c r="N263" s="105">
        <v>339020</v>
      </c>
      <c r="O263" s="102" t="s">
        <v>66</v>
      </c>
      <c r="P263" s="102" t="s">
        <v>97</v>
      </c>
      <c r="Q263" s="102" t="s">
        <v>397</v>
      </c>
      <c r="R263" s="104">
        <v>153.63</v>
      </c>
    </row>
    <row r="264" spans="1:18" collapsed="1" x14ac:dyDescent="0.25">
      <c r="A264" s="102" t="s">
        <v>625</v>
      </c>
      <c r="B264" s="102" t="s">
        <v>976</v>
      </c>
      <c r="C264" s="103">
        <v>38197350000</v>
      </c>
      <c r="D264" s="99">
        <v>2.0216103171837099E-2</v>
      </c>
      <c r="E264" s="99">
        <v>0.12045425545489399</v>
      </c>
      <c r="F264" s="98">
        <v>-2.8757880765401998E-2</v>
      </c>
      <c r="G264" s="98">
        <v>-3.0901666482728199E-2</v>
      </c>
      <c r="H264" s="98">
        <v>-0.13102424542305799</v>
      </c>
      <c r="I264" s="98">
        <v>-1.1927534601102701E-2</v>
      </c>
      <c r="J264" s="99">
        <v>-2.1397525911066601E-2</v>
      </c>
      <c r="K264" s="104">
        <v>115.76</v>
      </c>
      <c r="L264" s="104">
        <v>77.010000000000005</v>
      </c>
      <c r="M264" s="105">
        <v>1522865</v>
      </c>
      <c r="N264" s="105">
        <v>964266</v>
      </c>
      <c r="O264" s="102" t="s">
        <v>51</v>
      </c>
      <c r="P264" s="102" t="s">
        <v>52</v>
      </c>
      <c r="Q264" s="102" t="s">
        <v>1031</v>
      </c>
      <c r="R264" s="104">
        <v>87.81</v>
      </c>
    </row>
    <row r="265" spans="1:18" collapsed="1" x14ac:dyDescent="0.25">
      <c r="A265" s="102" t="s">
        <v>1131</v>
      </c>
      <c r="B265" s="102" t="s">
        <v>1132</v>
      </c>
      <c r="C265" s="103">
        <v>103748591997.60001</v>
      </c>
      <c r="D265" s="99">
        <v>-1.02691132969385E-2</v>
      </c>
      <c r="E265" s="99">
        <v>9.1154947502386299E-2</v>
      </c>
      <c r="F265" s="99">
        <v>-9.5516483516483494E-2</v>
      </c>
      <c r="G265" s="99">
        <v>-0.223186983276077</v>
      </c>
      <c r="H265" s="98">
        <v>-3.1351504024855197E-2</v>
      </c>
      <c r="I265" s="98">
        <v>-0.12206672924310899</v>
      </c>
      <c r="J265" s="99">
        <v>-5.3125647102132696E-2</v>
      </c>
      <c r="K265" s="104">
        <v>566.75</v>
      </c>
      <c r="L265" s="104">
        <v>298.27</v>
      </c>
      <c r="M265" s="105">
        <v>1060759</v>
      </c>
      <c r="N265" s="105">
        <v>850691</v>
      </c>
      <c r="O265" s="102" t="s">
        <v>66</v>
      </c>
      <c r="P265" s="102" t="s">
        <v>164</v>
      </c>
      <c r="Q265" s="102" t="s">
        <v>184</v>
      </c>
      <c r="R265" s="104">
        <v>411.54</v>
      </c>
    </row>
    <row r="266" spans="1:18" collapsed="1" x14ac:dyDescent="0.25">
      <c r="A266" s="102" t="s">
        <v>410</v>
      </c>
      <c r="B266" s="102" t="s">
        <v>1150</v>
      </c>
      <c r="C266" s="103">
        <v>163781954067.67001</v>
      </c>
      <c r="D266" s="99">
        <v>-2.51643764775413E-2</v>
      </c>
      <c r="E266" s="99">
        <v>7.8687902920005002E-4</v>
      </c>
      <c r="F266" s="98">
        <v>-8.7338434271387197E-2</v>
      </c>
      <c r="G266" s="99">
        <v>-1.31070911045669E-2</v>
      </c>
      <c r="H266" s="99">
        <v>-9.009964142876839E-2</v>
      </c>
      <c r="I266" s="99">
        <v>-1.3743296522600099E-2</v>
      </c>
      <c r="J266" s="99">
        <v>8.4131825697589799E-2</v>
      </c>
      <c r="K266" s="104">
        <v>1218.19</v>
      </c>
      <c r="L266" s="104">
        <v>775</v>
      </c>
      <c r="M266" s="105">
        <v>209705</v>
      </c>
      <c r="N266" s="105">
        <v>178400</v>
      </c>
      <c r="O266" s="102" t="s">
        <v>24</v>
      </c>
      <c r="P266" s="102" t="s">
        <v>89</v>
      </c>
      <c r="Q266" s="102" t="s">
        <v>122</v>
      </c>
      <c r="R266" s="104">
        <v>1055.6300000000001</v>
      </c>
    </row>
    <row r="267" spans="1:18" collapsed="1" x14ac:dyDescent="0.25">
      <c r="A267" s="102" t="s">
        <v>587</v>
      </c>
      <c r="B267" s="102" t="s">
        <v>588</v>
      </c>
      <c r="C267" s="103">
        <v>19312410880.290001</v>
      </c>
      <c r="D267" s="99">
        <v>-4.5001384657989502E-2</v>
      </c>
      <c r="E267" s="99">
        <v>-3.2135840583777803E-2</v>
      </c>
      <c r="F267" s="98">
        <v>-8.0277370316042096E-2</v>
      </c>
      <c r="G267" s="99">
        <v>-8.5763520678685104E-2</v>
      </c>
      <c r="H267" s="99">
        <v>-0.20896891845395099</v>
      </c>
      <c r="I267" s="99">
        <v>-0.108914728682171</v>
      </c>
      <c r="J267" s="99">
        <v>-0.36625930350087299</v>
      </c>
      <c r="K267" s="104">
        <v>108.34</v>
      </c>
      <c r="L267" s="104">
        <v>65.930000000000007</v>
      </c>
      <c r="M267" s="105">
        <v>1110349</v>
      </c>
      <c r="N267" s="105">
        <v>1039322</v>
      </c>
      <c r="O267" s="102" t="s">
        <v>24</v>
      </c>
      <c r="P267" s="102" t="s">
        <v>1034</v>
      </c>
      <c r="Q267" s="102" t="s">
        <v>1035</v>
      </c>
      <c r="R267" s="104">
        <v>68.97</v>
      </c>
    </row>
    <row r="268" spans="1:18" collapsed="1" x14ac:dyDescent="0.25">
      <c r="A268" s="102" t="s">
        <v>710</v>
      </c>
      <c r="B268" s="102" t="s">
        <v>711</v>
      </c>
      <c r="C268" s="103">
        <v>155332082484.20001</v>
      </c>
      <c r="D268" s="99">
        <v>-3.95723145999016E-3</v>
      </c>
      <c r="E268" s="99">
        <v>4.1041956651421699E-2</v>
      </c>
      <c r="F268" s="99">
        <v>0.135612337859529</v>
      </c>
      <c r="G268" s="98">
        <v>0.18191258804406701</v>
      </c>
      <c r="H268" s="98">
        <v>0.18169916937522601</v>
      </c>
      <c r="I268" s="98">
        <v>0.13163582915441802</v>
      </c>
      <c r="J268" s="98">
        <v>5.3358013762021504E-2</v>
      </c>
      <c r="K268" s="104">
        <v>265.19</v>
      </c>
      <c r="L268" s="104">
        <v>204.72</v>
      </c>
      <c r="M268" s="105">
        <v>1093411</v>
      </c>
      <c r="N268" s="105">
        <v>877056</v>
      </c>
      <c r="O268" s="102" t="s">
        <v>21</v>
      </c>
      <c r="P268" s="102" t="s">
        <v>1029</v>
      </c>
      <c r="Q268" s="102" t="s">
        <v>1033</v>
      </c>
      <c r="R268" s="104">
        <v>261.77</v>
      </c>
    </row>
    <row r="269" spans="1:18" collapsed="1" x14ac:dyDescent="0.25">
      <c r="A269" s="102" t="s">
        <v>517</v>
      </c>
      <c r="B269" s="102" t="s">
        <v>518</v>
      </c>
      <c r="C269" s="103">
        <v>22656872000</v>
      </c>
      <c r="D269" s="99">
        <v>-4.7672064777327904E-2</v>
      </c>
      <c r="E269" s="98">
        <v>-1.4815978221035399E-2</v>
      </c>
      <c r="F269" s="98">
        <v>-0.14155376123351998</v>
      </c>
      <c r="G269" s="99">
        <v>-9.0917874396135204E-2</v>
      </c>
      <c r="H269" s="99">
        <v>-0.241423791671705</v>
      </c>
      <c r="I269" s="99">
        <v>-0.13273112729283801</v>
      </c>
      <c r="J269" s="99">
        <v>-0.26018241861927999</v>
      </c>
      <c r="K269" s="104">
        <v>280.99</v>
      </c>
      <c r="L269" s="104">
        <v>166.18</v>
      </c>
      <c r="M269" s="105">
        <v>679014</v>
      </c>
      <c r="N269" s="105">
        <v>414994</v>
      </c>
      <c r="O269" s="102" t="s">
        <v>21</v>
      </c>
      <c r="P269" s="102" t="s">
        <v>506</v>
      </c>
      <c r="Q269" s="102" t="s">
        <v>519</v>
      </c>
      <c r="R269" s="104">
        <v>188.18</v>
      </c>
    </row>
    <row r="270" spans="1:18" collapsed="1" x14ac:dyDescent="0.25">
      <c r="A270" s="102" t="s">
        <v>581</v>
      </c>
      <c r="B270" s="102" t="s">
        <v>582</v>
      </c>
      <c r="C270" s="103">
        <v>170154598658.39999</v>
      </c>
      <c r="D270" s="99">
        <v>-3.9385752879283399E-2</v>
      </c>
      <c r="E270" s="99">
        <v>5.0128235019818196E-2</v>
      </c>
      <c r="F270" s="99">
        <v>3.4688720422697099E-2</v>
      </c>
      <c r="G270" s="98">
        <v>3.6991557943207895E-2</v>
      </c>
      <c r="H270" s="99">
        <v>-9.9648300117232101E-3</v>
      </c>
      <c r="I270" s="99">
        <v>3.1214225749828198E-2</v>
      </c>
      <c r="J270" s="99">
        <v>0.23239693542502698</v>
      </c>
      <c r="K270" s="104">
        <v>164.91</v>
      </c>
      <c r="L270" s="104">
        <v>59.51</v>
      </c>
      <c r="M270" s="105">
        <v>1848747</v>
      </c>
      <c r="N270" s="105">
        <v>1904738</v>
      </c>
      <c r="O270" s="102" t="s">
        <v>66</v>
      </c>
      <c r="P270" s="102" t="s">
        <v>366</v>
      </c>
      <c r="Q270" s="102" t="s">
        <v>366</v>
      </c>
      <c r="R270" s="104">
        <v>135.12</v>
      </c>
    </row>
    <row r="271" spans="1:18" collapsed="1" x14ac:dyDescent="0.25">
      <c r="A271" s="102" t="s">
        <v>228</v>
      </c>
      <c r="B271" s="102" t="s">
        <v>229</v>
      </c>
      <c r="C271" s="103">
        <v>815977968000</v>
      </c>
      <c r="D271" s="99">
        <v>-2.6317482787465499E-2</v>
      </c>
      <c r="E271" s="98">
        <v>-2.4245550683518302E-2</v>
      </c>
      <c r="F271" s="99">
        <v>-2.14059367522473E-2</v>
      </c>
      <c r="G271" s="99">
        <v>-2.2101589763474299E-2</v>
      </c>
      <c r="H271" s="99">
        <v>2.8827848789774201E-2</v>
      </c>
      <c r="I271" s="99">
        <v>-6.0765936316802299E-2</v>
      </c>
      <c r="J271" s="99">
        <v>9.8711199854783202E-2</v>
      </c>
      <c r="K271" s="104">
        <v>337.24</v>
      </c>
      <c r="L271" s="104">
        <v>202.16</v>
      </c>
      <c r="M271" s="105">
        <v>3639507</v>
      </c>
      <c r="N271" s="105">
        <v>3250879</v>
      </c>
      <c r="O271" s="102" t="s">
        <v>24</v>
      </c>
      <c r="P271" s="102" t="s">
        <v>64</v>
      </c>
      <c r="Q271" s="102" t="s">
        <v>230</v>
      </c>
      <c r="R271" s="104">
        <v>302.64</v>
      </c>
    </row>
    <row r="272" spans="1:18" collapsed="1" x14ac:dyDescent="0.25">
      <c r="A272" s="102" t="s">
        <v>656</v>
      </c>
      <c r="B272" s="102" t="s">
        <v>657</v>
      </c>
      <c r="C272" s="103">
        <v>75788974109.199997</v>
      </c>
      <c r="D272" s="99">
        <v>-1.548137397194E-2</v>
      </c>
      <c r="E272" s="99">
        <v>2.0817657386506202E-2</v>
      </c>
      <c r="F272" s="99">
        <v>0.12121212121212099</v>
      </c>
      <c r="G272" s="99">
        <v>0.16685779816513802</v>
      </c>
      <c r="H272" s="99">
        <v>0.119669876203576</v>
      </c>
      <c r="I272" s="99">
        <v>0.122758620689655</v>
      </c>
      <c r="J272" s="99">
        <v>0.23633049817740001</v>
      </c>
      <c r="K272" s="104">
        <v>41.784999999999997</v>
      </c>
      <c r="L272" s="104">
        <v>26.23</v>
      </c>
      <c r="M272" s="105">
        <v>4981231</v>
      </c>
      <c r="N272" s="105">
        <v>4524705</v>
      </c>
      <c r="O272" s="102" t="s">
        <v>21</v>
      </c>
      <c r="P272" s="102" t="s">
        <v>1029</v>
      </c>
      <c r="Q272" s="102" t="s">
        <v>1033</v>
      </c>
      <c r="R272" s="104">
        <v>40.700000000000003</v>
      </c>
    </row>
    <row r="273" spans="1:18" collapsed="1" x14ac:dyDescent="0.25">
      <c r="A273" s="102" t="s">
        <v>99</v>
      </c>
      <c r="B273" s="102" t="s">
        <v>100</v>
      </c>
      <c r="C273" s="103">
        <v>335766809007.41998</v>
      </c>
      <c r="D273" s="99">
        <v>-3.57711396198147E-2</v>
      </c>
      <c r="E273" s="99">
        <v>6.9818181818181793E-2</v>
      </c>
      <c r="F273" s="99">
        <v>-9.6437346437346388E-2</v>
      </c>
      <c r="G273" s="99">
        <v>-0.16946281658332002</v>
      </c>
      <c r="H273" s="99">
        <v>0.13810444874274699</v>
      </c>
      <c r="I273" s="99">
        <v>-3.8382517743742996E-2</v>
      </c>
      <c r="J273" s="99">
        <v>0.84335839598997497</v>
      </c>
      <c r="K273" s="104">
        <v>267.05</v>
      </c>
      <c r="L273" s="104">
        <v>76.489999999999995</v>
      </c>
      <c r="M273" s="105">
        <v>12999711</v>
      </c>
      <c r="N273" s="105">
        <v>9932649</v>
      </c>
      <c r="O273" s="102" t="s">
        <v>66</v>
      </c>
      <c r="P273" s="102" t="s">
        <v>67</v>
      </c>
      <c r="Q273" s="102" t="s">
        <v>68</v>
      </c>
      <c r="R273" s="104">
        <v>205.94</v>
      </c>
    </row>
    <row r="274" spans="1:18" collapsed="1" x14ac:dyDescent="0.25">
      <c r="A274" s="102" t="s">
        <v>344</v>
      </c>
      <c r="B274" s="102" t="s">
        <v>1152</v>
      </c>
      <c r="C274" s="103">
        <v>135785369440</v>
      </c>
      <c r="D274" s="99">
        <v>-3.4169589065731198E-3</v>
      </c>
      <c r="E274" s="99">
        <v>5.5724899980948796E-2</v>
      </c>
      <c r="F274" s="99">
        <v>0.120287071666835</v>
      </c>
      <c r="G274" s="98">
        <v>0.239431894430776</v>
      </c>
      <c r="H274" s="98">
        <v>0.158703606900157</v>
      </c>
      <c r="I274" s="98">
        <v>0.18395470569383601</v>
      </c>
      <c r="J274" s="99">
        <v>0.12632113821138199</v>
      </c>
      <c r="K274" s="104">
        <v>111.97</v>
      </c>
      <c r="L274" s="104">
        <v>79.88</v>
      </c>
      <c r="M274" s="105">
        <v>2057749</v>
      </c>
      <c r="N274" s="105">
        <v>2081237</v>
      </c>
      <c r="O274" s="102" t="s">
        <v>74</v>
      </c>
      <c r="P274" s="102" t="s">
        <v>75</v>
      </c>
      <c r="Q274" s="102" t="s">
        <v>76</v>
      </c>
      <c r="R274" s="104">
        <v>110.83</v>
      </c>
    </row>
    <row r="275" spans="1:18" collapsed="1" x14ac:dyDescent="0.25">
      <c r="A275" s="102" t="s">
        <v>292</v>
      </c>
      <c r="B275" s="102" t="s">
        <v>293</v>
      </c>
      <c r="C275" s="103">
        <v>48709880482.089996</v>
      </c>
      <c r="D275" s="99">
        <v>-3.2415616736662003E-2</v>
      </c>
      <c r="E275" s="99">
        <v>0.147161878065872</v>
      </c>
      <c r="F275" s="99">
        <v>0.365963987703118</v>
      </c>
      <c r="G275" s="99">
        <v>0.83401143935373501</v>
      </c>
      <c r="H275" s="98">
        <v>1.78152387766053</v>
      </c>
      <c r="I275" s="98">
        <v>0.60689191981814405</v>
      </c>
      <c r="J275" s="99">
        <v>1.78850636542944</v>
      </c>
      <c r="K275" s="104">
        <v>327.5</v>
      </c>
      <c r="L275" s="104">
        <v>65.864999999999995</v>
      </c>
      <c r="M275" s="105">
        <v>1760741</v>
      </c>
      <c r="N275" s="105">
        <v>1273599</v>
      </c>
      <c r="O275" s="102" t="s">
        <v>66</v>
      </c>
      <c r="P275" s="102" t="s">
        <v>67</v>
      </c>
      <c r="Q275" s="102" t="s">
        <v>1021</v>
      </c>
      <c r="R275" s="104">
        <v>311.02999999999997</v>
      </c>
    </row>
    <row r="276" spans="1:18" collapsed="1" x14ac:dyDescent="0.25">
      <c r="A276" s="102" t="s">
        <v>785</v>
      </c>
      <c r="B276" s="102" t="s">
        <v>786</v>
      </c>
      <c r="C276" s="103">
        <v>44358132000</v>
      </c>
      <c r="D276" s="98">
        <v>-3.6430102105130403E-2</v>
      </c>
      <c r="E276" s="99">
        <v>-2.1254801536491601E-2</v>
      </c>
      <c r="F276" s="98">
        <v>-9.5277547638773802E-2</v>
      </c>
      <c r="G276" s="99">
        <v>-0.11229822320287999</v>
      </c>
      <c r="H276" s="99">
        <v>-2.2256331542594099E-2</v>
      </c>
      <c r="I276" s="99">
        <v>-0.103343108504399</v>
      </c>
      <c r="J276" s="99">
        <v>8.1772619361646405E-3</v>
      </c>
      <c r="K276" s="104">
        <v>87.88</v>
      </c>
      <c r="L276" s="104">
        <v>65.959999999999994</v>
      </c>
      <c r="M276" s="105">
        <v>1496145</v>
      </c>
      <c r="N276" s="105">
        <v>1112749</v>
      </c>
      <c r="O276" s="102" t="s">
        <v>109</v>
      </c>
      <c r="P276" s="102" t="s">
        <v>135</v>
      </c>
      <c r="Q276" s="102" t="s">
        <v>136</v>
      </c>
      <c r="R276" s="104">
        <v>76.44</v>
      </c>
    </row>
    <row r="277" spans="1:18" collapsed="1" x14ac:dyDescent="0.25">
      <c r="A277" s="102" t="s">
        <v>858</v>
      </c>
      <c r="B277" s="102" t="s">
        <v>859</v>
      </c>
      <c r="C277" s="103">
        <v>266038980000</v>
      </c>
      <c r="D277" s="98">
        <v>-4.8788770658818204E-2</v>
      </c>
      <c r="E277" s="98">
        <v>-4.4244767970882594E-2</v>
      </c>
      <c r="F277" s="98">
        <v>-0.12116299743763999</v>
      </c>
      <c r="G277" s="98">
        <v>1.47937926453716E-2</v>
      </c>
      <c r="H277" s="99">
        <v>0.131640966938253</v>
      </c>
      <c r="I277" s="99">
        <v>-5.3343096941362002E-2</v>
      </c>
      <c r="J277" s="98">
        <v>0.225731164758223</v>
      </c>
      <c r="K277" s="104">
        <v>192.68</v>
      </c>
      <c r="L277" s="104">
        <v>94.35</v>
      </c>
      <c r="M277" s="105">
        <v>2205648</v>
      </c>
      <c r="N277" s="105">
        <v>1818273</v>
      </c>
      <c r="O277" s="102" t="s">
        <v>24</v>
      </c>
      <c r="P277" s="102" t="s">
        <v>89</v>
      </c>
      <c r="Q277" s="102" t="s">
        <v>171</v>
      </c>
      <c r="R277" s="104">
        <v>168.06</v>
      </c>
    </row>
    <row r="278" spans="1:18" collapsed="1" x14ac:dyDescent="0.25">
      <c r="A278" s="102" t="s">
        <v>319</v>
      </c>
      <c r="B278" s="102" t="s">
        <v>320</v>
      </c>
      <c r="C278" s="103">
        <v>50607062400.959999</v>
      </c>
      <c r="D278" s="99">
        <v>-4.0981047937569598E-2</v>
      </c>
      <c r="E278" s="99">
        <v>-5.3349766704815602E-2</v>
      </c>
      <c r="F278" s="98">
        <v>7.4955495174739992E-3</v>
      </c>
      <c r="G278" s="99">
        <v>4.3676599048820798E-2</v>
      </c>
      <c r="H278" s="98">
        <v>0.43163360404739698</v>
      </c>
      <c r="I278" s="98">
        <v>4.6520681265206802E-2</v>
      </c>
      <c r="J278" s="99">
        <v>0.69258617975759507</v>
      </c>
      <c r="K278" s="104">
        <v>230.44</v>
      </c>
      <c r="L278" s="104">
        <v>120.79</v>
      </c>
      <c r="M278" s="105">
        <v>618992</v>
      </c>
      <c r="N278" s="105">
        <v>616812</v>
      </c>
      <c r="O278" s="102" t="s">
        <v>109</v>
      </c>
      <c r="P278" s="102" t="s">
        <v>177</v>
      </c>
      <c r="Q278" s="102" t="s">
        <v>321</v>
      </c>
      <c r="R278" s="104">
        <v>215.06</v>
      </c>
    </row>
    <row r="279" spans="1:18" collapsed="1" x14ac:dyDescent="0.25">
      <c r="A279" s="102" t="s">
        <v>403</v>
      </c>
      <c r="B279" s="102" t="s">
        <v>404</v>
      </c>
      <c r="C279" s="103">
        <v>25382258981.759998</v>
      </c>
      <c r="D279" s="98">
        <v>-4.5047688921496798E-2</v>
      </c>
      <c r="E279" s="99">
        <v>-6.8822435255401299E-2</v>
      </c>
      <c r="F279" s="99">
        <v>-6.0080878105141497E-2</v>
      </c>
      <c r="G279" s="99">
        <v>8.9752176825184105E-2</v>
      </c>
      <c r="H279" s="99">
        <v>-0.18609304652326197</v>
      </c>
      <c r="I279" s="99">
        <v>-1.9436492391140699E-2</v>
      </c>
      <c r="J279" s="98">
        <v>-0.224037200429236</v>
      </c>
      <c r="K279" s="104">
        <v>93.23</v>
      </c>
      <c r="L279" s="104">
        <v>54.12</v>
      </c>
      <c r="M279" s="105">
        <v>2040618</v>
      </c>
      <c r="N279" s="105">
        <v>1960307</v>
      </c>
      <c r="O279" s="102" t="s">
        <v>109</v>
      </c>
      <c r="P279" s="102" t="s">
        <v>135</v>
      </c>
      <c r="Q279" s="102" t="s">
        <v>136</v>
      </c>
      <c r="R279" s="104">
        <v>65.08</v>
      </c>
    </row>
    <row r="280" spans="1:18" collapsed="1" x14ac:dyDescent="0.25">
      <c r="A280" s="102" t="s">
        <v>924</v>
      </c>
      <c r="B280" s="102" t="s">
        <v>925</v>
      </c>
      <c r="C280" s="103">
        <v>24313093369.799999</v>
      </c>
      <c r="D280" s="99">
        <v>-2.8151521424135798E-2</v>
      </c>
      <c r="E280" s="98">
        <v>-7.6151121605667102E-2</v>
      </c>
      <c r="F280" s="98">
        <v>-0.260047281323877</v>
      </c>
      <c r="G280" s="98">
        <v>-0.29142770902505299</v>
      </c>
      <c r="H280" s="98">
        <v>-0.34409052808046903</v>
      </c>
      <c r="I280" s="98">
        <v>-0.29356003611194703</v>
      </c>
      <c r="J280" s="98">
        <v>-0.35312758335629602</v>
      </c>
      <c r="K280" s="104">
        <v>82.74</v>
      </c>
      <c r="L280" s="104">
        <v>46.17</v>
      </c>
      <c r="M280" s="105">
        <v>1840928</v>
      </c>
      <c r="N280" s="105">
        <v>1139604</v>
      </c>
      <c r="O280" s="102" t="s">
        <v>24</v>
      </c>
      <c r="P280" s="102" t="s">
        <v>1034</v>
      </c>
      <c r="Q280" s="102" t="s">
        <v>1035</v>
      </c>
      <c r="R280" s="104">
        <v>46.95</v>
      </c>
    </row>
    <row r="281" spans="1:18" collapsed="1" x14ac:dyDescent="0.25">
      <c r="A281" s="102" t="s">
        <v>373</v>
      </c>
      <c r="B281" s="102" t="s">
        <v>977</v>
      </c>
      <c r="C281" s="103">
        <v>144970966980</v>
      </c>
      <c r="D281" s="99">
        <v>1.2507215701364999E-3</v>
      </c>
      <c r="E281" s="99">
        <v>8.939600125614991E-2</v>
      </c>
      <c r="F281" s="99">
        <v>0.10606865766819</v>
      </c>
      <c r="G281" s="99">
        <v>8.9338985712042601E-2</v>
      </c>
      <c r="H281" s="99">
        <v>0.28576723498888101</v>
      </c>
      <c r="I281" s="99">
        <v>0.121383546145143</v>
      </c>
      <c r="J281" s="99">
        <v>0.42075085324232098</v>
      </c>
      <c r="K281" s="104">
        <v>212.61</v>
      </c>
      <c r="L281" s="104">
        <v>130.44499999999999</v>
      </c>
      <c r="M281" s="105">
        <v>1003945</v>
      </c>
      <c r="N281" s="105">
        <v>1116243</v>
      </c>
      <c r="O281" s="102" t="s">
        <v>51</v>
      </c>
      <c r="P281" s="102" t="s">
        <v>119</v>
      </c>
      <c r="Q281" s="102" t="s">
        <v>119</v>
      </c>
      <c r="R281" s="104">
        <v>208.14</v>
      </c>
    </row>
    <row r="282" spans="1:18" collapsed="1" x14ac:dyDescent="0.25">
      <c r="A282" s="102" t="s">
        <v>621</v>
      </c>
      <c r="B282" s="102" t="s">
        <v>622</v>
      </c>
      <c r="C282" s="103">
        <v>3739985060000</v>
      </c>
      <c r="D282" s="99">
        <v>-6.3030614870078806E-3</v>
      </c>
      <c r="E282" s="99">
        <v>-6.7169811320754697E-2</v>
      </c>
      <c r="F282" s="99">
        <v>-7.1458621311376799E-2</v>
      </c>
      <c r="G282" s="99">
        <v>0.10923645762285999</v>
      </c>
      <c r="H282" s="99">
        <v>0.52261752242042003</v>
      </c>
      <c r="I282" s="99">
        <v>-1.2779552715655E-2</v>
      </c>
      <c r="J282" s="99">
        <v>0.68291487391754302</v>
      </c>
      <c r="K282" s="104">
        <v>349</v>
      </c>
      <c r="L282" s="104">
        <v>140.53</v>
      </c>
      <c r="M282" s="105">
        <v>18975055</v>
      </c>
      <c r="N282" s="105">
        <v>13563398</v>
      </c>
      <c r="O282" s="102" t="s">
        <v>44</v>
      </c>
      <c r="P282" s="102" t="s">
        <v>159</v>
      </c>
      <c r="Q282" s="102" t="s">
        <v>159</v>
      </c>
      <c r="R282" s="104">
        <v>309</v>
      </c>
    </row>
    <row r="283" spans="1:18" collapsed="1" x14ac:dyDescent="0.25">
      <c r="A283" s="102" t="s">
        <v>469</v>
      </c>
      <c r="B283" s="102" t="s">
        <v>470</v>
      </c>
      <c r="C283" s="103">
        <v>35665130922.75</v>
      </c>
      <c r="D283" s="99">
        <v>2.60568105569223E-2</v>
      </c>
      <c r="E283" s="98">
        <v>5.5896536606752098E-3</v>
      </c>
      <c r="F283" s="98">
        <v>1.5495296070835701E-2</v>
      </c>
      <c r="G283" s="98">
        <v>1.28049453582073E-2</v>
      </c>
      <c r="H283" s="98">
        <v>4.8092300662554203E-2</v>
      </c>
      <c r="I283" s="98">
        <v>5.0372066399542198E-2</v>
      </c>
      <c r="J283" s="98">
        <v>-5.1581558817448796E-2</v>
      </c>
      <c r="K283" s="104">
        <v>106.79</v>
      </c>
      <c r="L283" s="104">
        <v>84.135000000000005</v>
      </c>
      <c r="M283" s="105">
        <v>1102967</v>
      </c>
      <c r="N283" s="105">
        <v>955777</v>
      </c>
      <c r="O283" s="102" t="s">
        <v>21</v>
      </c>
      <c r="P283" s="102" t="s">
        <v>244</v>
      </c>
      <c r="Q283" s="102" t="s">
        <v>1027</v>
      </c>
      <c r="R283" s="104">
        <v>91.75</v>
      </c>
    </row>
    <row r="284" spans="1:18" collapsed="1" x14ac:dyDescent="0.25">
      <c r="A284" s="102" t="s">
        <v>890</v>
      </c>
      <c r="B284" s="102" t="s">
        <v>891</v>
      </c>
      <c r="C284" s="103">
        <v>173747910000</v>
      </c>
      <c r="D284" s="99">
        <v>2.3243243243242801E-3</v>
      </c>
      <c r="E284" s="99">
        <v>-2.3898510291098601E-2</v>
      </c>
      <c r="F284" s="99">
        <v>-0.20596925448550502</v>
      </c>
      <c r="G284" s="98">
        <v>-0.228756810714137</v>
      </c>
      <c r="H284" s="98">
        <v>-0.20542486180743003</v>
      </c>
      <c r="I284" s="98">
        <v>-0.30002642406855196</v>
      </c>
      <c r="J284" s="98">
        <v>-0.43140561756408702</v>
      </c>
      <c r="K284" s="104">
        <v>330.31</v>
      </c>
      <c r="L284" s="104">
        <v>180.25</v>
      </c>
      <c r="M284" s="105">
        <v>2931979</v>
      </c>
      <c r="N284" s="105">
        <v>2150989</v>
      </c>
      <c r="O284" s="102" t="s">
        <v>66</v>
      </c>
      <c r="P284" s="102" t="s">
        <v>164</v>
      </c>
      <c r="Q284" s="102" t="s">
        <v>165</v>
      </c>
      <c r="R284" s="104">
        <v>185.43</v>
      </c>
    </row>
    <row r="285" spans="1:18" collapsed="1" x14ac:dyDescent="0.25">
      <c r="A285" s="102" t="s">
        <v>769</v>
      </c>
      <c r="B285" s="102" t="s">
        <v>770</v>
      </c>
      <c r="C285" s="103">
        <v>288828244590</v>
      </c>
      <c r="D285" s="99">
        <v>-1.628955427016E-2</v>
      </c>
      <c r="E285" s="99">
        <v>8.4290469270076288E-2</v>
      </c>
      <c r="F285" s="99">
        <v>6.3548995263714506E-2</v>
      </c>
      <c r="G285" s="98">
        <v>0.50854422123662901</v>
      </c>
      <c r="H285" s="98">
        <v>1.1539392810579299</v>
      </c>
      <c r="I285" s="98">
        <v>0.35115083537796499</v>
      </c>
      <c r="J285" s="98">
        <v>1.83547872992522</v>
      </c>
      <c r="K285" s="104">
        <v>251.75</v>
      </c>
      <c r="L285" s="104">
        <v>56.36</v>
      </c>
      <c r="M285" s="105">
        <v>4519202</v>
      </c>
      <c r="N285" s="105">
        <v>4361453</v>
      </c>
      <c r="O285" s="102" t="s">
        <v>66</v>
      </c>
      <c r="P285" s="102" t="s">
        <v>67</v>
      </c>
      <c r="Q285" s="102" t="s">
        <v>1021</v>
      </c>
      <c r="R285" s="104">
        <v>231.29</v>
      </c>
    </row>
    <row r="286" spans="1:18" collapsed="1" x14ac:dyDescent="0.25">
      <c r="A286" s="102" t="s">
        <v>1272</v>
      </c>
      <c r="B286" s="102" t="s">
        <v>1273</v>
      </c>
      <c r="C286" s="103">
        <v>24636273457.68</v>
      </c>
      <c r="D286" s="98">
        <v>9.6683747461860008E-5</v>
      </c>
      <c r="E286" s="98">
        <v>-5.4219621468410105E-2</v>
      </c>
      <c r="F286" s="98">
        <v>3.9389067524115799E-2</v>
      </c>
      <c r="G286" s="98">
        <v>-0.12309257375381501</v>
      </c>
      <c r="H286" s="98">
        <v>8.8956732287609308E-2</v>
      </c>
      <c r="I286" s="99">
        <v>-6.2703878216745196E-2</v>
      </c>
      <c r="J286" s="98">
        <v>-5.4802422843958096E-3</v>
      </c>
      <c r="K286" s="104">
        <v>126.62</v>
      </c>
      <c r="L286" s="104">
        <v>91.2</v>
      </c>
      <c r="M286" s="105">
        <v>1233327</v>
      </c>
      <c r="N286" s="105">
        <v>1165517</v>
      </c>
      <c r="O286" s="102" t="s">
        <v>74</v>
      </c>
      <c r="P286" s="102" t="s">
        <v>75</v>
      </c>
      <c r="Q286" s="102" t="s">
        <v>76</v>
      </c>
      <c r="R286" s="104">
        <v>103.44</v>
      </c>
    </row>
    <row r="287" spans="1:18" collapsed="1" x14ac:dyDescent="0.25">
      <c r="A287" s="102" t="s">
        <v>49</v>
      </c>
      <c r="B287" s="102" t="s">
        <v>50</v>
      </c>
      <c r="C287" s="103">
        <v>19483158240</v>
      </c>
      <c r="D287" s="98">
        <v>-2.2140221402214798E-3</v>
      </c>
      <c r="E287" s="98">
        <v>1.2354923249719102E-2</v>
      </c>
      <c r="F287" s="98">
        <v>8.9552238805969998E-3</v>
      </c>
      <c r="G287" s="99">
        <v>0.20499108734402799</v>
      </c>
      <c r="H287" s="98">
        <v>2.8136882129277598E-2</v>
      </c>
      <c r="I287" s="98">
        <v>0.14140987758547899</v>
      </c>
      <c r="J287" s="99">
        <v>-8.6177762757688403E-2</v>
      </c>
      <c r="K287" s="104">
        <v>31.66</v>
      </c>
      <c r="L287" s="104">
        <v>21.16</v>
      </c>
      <c r="M287" s="105">
        <v>2576091</v>
      </c>
      <c r="N287" s="105">
        <v>2441679</v>
      </c>
      <c r="O287" s="102" t="s">
        <v>51</v>
      </c>
      <c r="P287" s="102" t="s">
        <v>52</v>
      </c>
      <c r="Q287" s="102" t="s">
        <v>1016</v>
      </c>
      <c r="R287" s="104">
        <v>27.04</v>
      </c>
    </row>
    <row r="288" spans="1:18" collapsed="1" x14ac:dyDescent="0.25">
      <c r="A288" s="102" t="s">
        <v>646</v>
      </c>
      <c r="B288" s="102" t="s">
        <v>647</v>
      </c>
      <c r="C288" s="103">
        <v>15670155226.32</v>
      </c>
      <c r="D288" s="99">
        <v>-9.8741051592199404E-3</v>
      </c>
      <c r="E288" s="98">
        <v>-1.85955468558845E-2</v>
      </c>
      <c r="F288" s="98">
        <v>1.9054878048780498E-2</v>
      </c>
      <c r="G288" s="98">
        <v>0.60697115384615397</v>
      </c>
      <c r="H288" s="98">
        <v>0.50281004121393802</v>
      </c>
      <c r="I288" s="98">
        <v>0.36012207527975598</v>
      </c>
      <c r="J288" s="99">
        <v>0.313574586540036</v>
      </c>
      <c r="K288" s="104">
        <v>55.18</v>
      </c>
      <c r="L288" s="104">
        <v>22.29</v>
      </c>
      <c r="M288" s="105">
        <v>3387712</v>
      </c>
      <c r="N288" s="105">
        <v>3723961</v>
      </c>
      <c r="O288" s="102" t="s">
        <v>109</v>
      </c>
      <c r="P288" s="102" t="s">
        <v>402</v>
      </c>
      <c r="Q288" s="102" t="s">
        <v>402</v>
      </c>
      <c r="R288" s="104">
        <v>40.11</v>
      </c>
    </row>
    <row r="289" spans="1:18" collapsed="1" x14ac:dyDescent="0.25">
      <c r="A289" s="102" t="s">
        <v>654</v>
      </c>
      <c r="B289" s="102" t="s">
        <v>655</v>
      </c>
      <c r="C289" s="103">
        <v>80158178549.979996</v>
      </c>
      <c r="D289" s="99">
        <v>1.1688449686536999E-2</v>
      </c>
      <c r="E289" s="99">
        <v>2.5306913633426503E-2</v>
      </c>
      <c r="F289" s="99">
        <v>1.6766339171294199E-2</v>
      </c>
      <c r="G289" s="99">
        <v>-3.19267920691408E-2</v>
      </c>
      <c r="H289" s="98">
        <v>-6.1970443349753795E-2</v>
      </c>
      <c r="I289" s="98">
        <v>4.3854840478017694E-2</v>
      </c>
      <c r="J289" s="98">
        <v>7.8413395216872003E-2</v>
      </c>
      <c r="K289" s="104">
        <v>108.71</v>
      </c>
      <c r="L289" s="104">
        <v>85.635094839999994</v>
      </c>
      <c r="M289" s="105">
        <v>3183012</v>
      </c>
      <c r="N289" s="105">
        <v>2434164</v>
      </c>
      <c r="O289" s="102" t="s">
        <v>17</v>
      </c>
      <c r="P289" s="102" t="s">
        <v>59</v>
      </c>
      <c r="Q289" s="102" t="s">
        <v>304</v>
      </c>
      <c r="R289" s="104">
        <v>95.21</v>
      </c>
    </row>
    <row r="290" spans="1:18" collapsed="1" x14ac:dyDescent="0.25">
      <c r="A290" s="102" t="s">
        <v>356</v>
      </c>
      <c r="B290" s="102" t="s">
        <v>357</v>
      </c>
      <c r="C290" s="103">
        <v>201616623388.79999</v>
      </c>
      <c r="D290" s="99">
        <v>1.1591148577449998E-2</v>
      </c>
      <c r="E290" s="99">
        <v>5.4558769681435401E-2</v>
      </c>
      <c r="F290" s="99">
        <v>0.213653603034134</v>
      </c>
      <c r="G290" s="99">
        <v>0.118446601941748</v>
      </c>
      <c r="H290" s="98">
        <v>1.7391304347826901E-3</v>
      </c>
      <c r="I290" s="98">
        <v>0.15942028985507301</v>
      </c>
      <c r="J290" s="99">
        <v>0.13564668769716101</v>
      </c>
      <c r="K290" s="104">
        <v>29.785</v>
      </c>
      <c r="L290" s="104">
        <v>22.954999999999998</v>
      </c>
      <c r="M290" s="105">
        <v>14923993</v>
      </c>
      <c r="N290" s="105">
        <v>11840700</v>
      </c>
      <c r="O290" s="102" t="s">
        <v>44</v>
      </c>
      <c r="P290" s="102" t="s">
        <v>358</v>
      </c>
      <c r="Q290" s="102" t="s">
        <v>359</v>
      </c>
      <c r="R290" s="104">
        <v>28.8</v>
      </c>
    </row>
    <row r="291" spans="1:18" collapsed="1" x14ac:dyDescent="0.25">
      <c r="A291" s="102" t="s">
        <v>245</v>
      </c>
      <c r="B291" s="102" t="s">
        <v>246</v>
      </c>
      <c r="C291" s="103">
        <v>12658338081.99</v>
      </c>
      <c r="D291" s="98">
        <v>3.4420205590956999E-3</v>
      </c>
      <c r="E291" s="99">
        <v>0.251551894181122</v>
      </c>
      <c r="F291" s="100">
        <v>0.33636870470172803</v>
      </c>
      <c r="G291" s="98">
        <v>0.39513677811550202</v>
      </c>
      <c r="H291" s="99">
        <v>8.4233804091069106E-2</v>
      </c>
      <c r="I291" s="99">
        <v>0.58194617584512698</v>
      </c>
      <c r="J291" s="99">
        <v>0.41508691374221102</v>
      </c>
      <c r="K291" s="104">
        <v>228.68</v>
      </c>
      <c r="L291" s="104">
        <v>99.5</v>
      </c>
      <c r="M291" s="105">
        <v>286332</v>
      </c>
      <c r="N291" s="105">
        <v>252556</v>
      </c>
      <c r="O291" s="102" t="s">
        <v>21</v>
      </c>
      <c r="P291" s="102" t="s">
        <v>247</v>
      </c>
      <c r="Q291" s="102" t="s">
        <v>248</v>
      </c>
      <c r="R291" s="104">
        <v>215.73</v>
      </c>
    </row>
    <row r="292" spans="1:18" collapsed="1" x14ac:dyDescent="0.25">
      <c r="A292" s="102" t="s">
        <v>738</v>
      </c>
      <c r="B292" s="102" t="s">
        <v>739</v>
      </c>
      <c r="C292" s="103">
        <v>31532570000</v>
      </c>
      <c r="D292" s="99">
        <v>-7.1640107178113102E-2</v>
      </c>
      <c r="E292" s="99">
        <v>-0.14328474752733</v>
      </c>
      <c r="F292" s="99">
        <v>-0.22388587597264797</v>
      </c>
      <c r="G292" s="99">
        <v>-0.10508428493746599</v>
      </c>
      <c r="H292" s="99">
        <v>-5.1030704915669606E-2</v>
      </c>
      <c r="I292" s="99">
        <v>-0.20686746987951798</v>
      </c>
      <c r="J292" s="99">
        <v>-0.25261126248864696</v>
      </c>
      <c r="K292" s="104">
        <v>90.81</v>
      </c>
      <c r="L292" s="104">
        <v>65.010000000000005</v>
      </c>
      <c r="M292" s="105">
        <v>3322870</v>
      </c>
      <c r="N292" s="105">
        <v>2179524</v>
      </c>
      <c r="O292" s="102" t="s">
        <v>66</v>
      </c>
      <c r="P292" s="102" t="s">
        <v>97</v>
      </c>
      <c r="Q292" s="102" t="s">
        <v>397</v>
      </c>
      <c r="R292" s="104">
        <v>65.83</v>
      </c>
    </row>
    <row r="293" spans="1:18" collapsed="1" x14ac:dyDescent="0.25">
      <c r="A293" s="102" t="s">
        <v>753</v>
      </c>
      <c r="B293" s="102" t="s">
        <v>754</v>
      </c>
      <c r="C293" s="103">
        <v>24947690030</v>
      </c>
      <c r="D293" s="99">
        <v>3.00972549922311E-2</v>
      </c>
      <c r="E293" s="99">
        <v>-3.0755902100931397E-2</v>
      </c>
      <c r="F293" s="99">
        <v>-0.19387525332132402</v>
      </c>
      <c r="G293" s="99">
        <v>-0.17769202499081199</v>
      </c>
      <c r="H293" s="99">
        <v>-0.33134105341800502</v>
      </c>
      <c r="I293" s="99">
        <v>-0.19978541731861099</v>
      </c>
      <c r="J293" s="99">
        <v>-0.38920357605950995</v>
      </c>
      <c r="K293" s="104">
        <v>322.87</v>
      </c>
      <c r="L293" s="104">
        <v>164.6</v>
      </c>
      <c r="M293" s="105">
        <v>1022084</v>
      </c>
      <c r="N293" s="105">
        <v>568392</v>
      </c>
      <c r="O293" s="102" t="s">
        <v>21</v>
      </c>
      <c r="P293" s="102" t="s">
        <v>506</v>
      </c>
      <c r="Q293" s="102" t="s">
        <v>519</v>
      </c>
      <c r="R293" s="104">
        <v>179</v>
      </c>
    </row>
    <row r="294" spans="1:18" collapsed="1" x14ac:dyDescent="0.25">
      <c r="A294" s="102" t="s">
        <v>345</v>
      </c>
      <c r="B294" s="102" t="s">
        <v>346</v>
      </c>
      <c r="C294" s="103">
        <v>449587382400</v>
      </c>
      <c r="D294" s="99">
        <v>-4.32680071264957E-3</v>
      </c>
      <c r="E294" s="99">
        <v>0.14654161781946098</v>
      </c>
      <c r="F294" s="98">
        <v>-0.17577034500921801</v>
      </c>
      <c r="G294" s="98">
        <v>-0.28078319621271303</v>
      </c>
      <c r="H294" s="98">
        <v>-0.36120182887002</v>
      </c>
      <c r="I294" s="98">
        <v>-0.197167923657073</v>
      </c>
      <c r="J294" s="98">
        <v>-9.139472767390551E-2</v>
      </c>
      <c r="K294" s="104">
        <v>345.69</v>
      </c>
      <c r="L294" s="104">
        <v>119.01</v>
      </c>
      <c r="M294" s="105">
        <v>5808954</v>
      </c>
      <c r="N294" s="105">
        <v>5068782</v>
      </c>
      <c r="O294" s="102" t="s">
        <v>66</v>
      </c>
      <c r="P294" s="102" t="s">
        <v>164</v>
      </c>
      <c r="Q294" s="102" t="s">
        <v>184</v>
      </c>
      <c r="R294" s="104">
        <v>156.47999999999999</v>
      </c>
    </row>
    <row r="295" spans="1:18" collapsed="1" x14ac:dyDescent="0.25">
      <c r="A295" s="102" t="s">
        <v>876</v>
      </c>
      <c r="B295" s="102" t="s">
        <v>877</v>
      </c>
      <c r="C295" s="103">
        <v>626557470000</v>
      </c>
      <c r="D295" s="99">
        <v>-3.61918230907688E-2</v>
      </c>
      <c r="E295" s="99">
        <v>2.6355421686747E-2</v>
      </c>
      <c r="F295" s="99">
        <v>0.16107798342755403</v>
      </c>
      <c r="G295" s="99">
        <v>0.26214327805370802</v>
      </c>
      <c r="H295" s="98">
        <v>0.39625628608679497</v>
      </c>
      <c r="I295" s="98">
        <v>0.24588665447897601</v>
      </c>
      <c r="J295" s="98">
        <v>0.39664648346530101</v>
      </c>
      <c r="K295" s="104">
        <v>156.93</v>
      </c>
      <c r="L295" s="104">
        <v>97.81</v>
      </c>
      <c r="M295" s="105">
        <v>5078038</v>
      </c>
      <c r="N295" s="105">
        <v>4563087</v>
      </c>
      <c r="O295" s="102" t="s">
        <v>74</v>
      </c>
      <c r="P295" s="102" t="s">
        <v>75</v>
      </c>
      <c r="Q295" s="102" t="s">
        <v>289</v>
      </c>
      <c r="R295" s="104">
        <v>149.93</v>
      </c>
    </row>
    <row r="296" spans="1:18" collapsed="1" x14ac:dyDescent="0.25">
      <c r="A296" s="102" t="s">
        <v>818</v>
      </c>
      <c r="B296" s="102" t="s">
        <v>819</v>
      </c>
      <c r="C296" s="103">
        <v>9233156613.0100002</v>
      </c>
      <c r="D296" s="98">
        <v>-3.9906965356836702E-2</v>
      </c>
      <c r="E296" s="98">
        <v>1.85714285714287E-2</v>
      </c>
      <c r="F296" s="98">
        <v>4.4825819672131804E-3</v>
      </c>
      <c r="G296" s="98">
        <v>6.9402781565312197E-2</v>
      </c>
      <c r="H296" s="98">
        <v>0.154910911500516</v>
      </c>
      <c r="I296" s="99">
        <v>3.7708388462556398E-2</v>
      </c>
      <c r="J296" s="98">
        <v>1.5932642487046698E-2</v>
      </c>
      <c r="K296" s="104">
        <v>82.8</v>
      </c>
      <c r="L296" s="104">
        <v>60.56</v>
      </c>
      <c r="M296" s="105">
        <v>484765</v>
      </c>
      <c r="N296" s="105">
        <v>473023</v>
      </c>
      <c r="O296" s="102" t="s">
        <v>109</v>
      </c>
      <c r="P296" s="102" t="s">
        <v>177</v>
      </c>
      <c r="Q296" s="102" t="s">
        <v>321</v>
      </c>
      <c r="R296" s="104">
        <v>78.430000000000007</v>
      </c>
    </row>
    <row r="297" spans="1:18" collapsed="1" x14ac:dyDescent="0.25">
      <c r="A297" s="102" t="s">
        <v>912</v>
      </c>
      <c r="B297" s="102" t="s">
        <v>913</v>
      </c>
      <c r="C297" s="103">
        <v>35962246082.889999</v>
      </c>
      <c r="D297" s="99">
        <v>2.48825359009992E-2</v>
      </c>
      <c r="E297" s="99">
        <v>0.119973965866358</v>
      </c>
      <c r="F297" s="99">
        <v>6.2718726411857592E-2</v>
      </c>
      <c r="G297" s="99">
        <v>0.13192515714076899</v>
      </c>
      <c r="H297" s="99">
        <v>-4.1646039603960301E-2</v>
      </c>
      <c r="I297" s="99">
        <v>8.6807017543859805E-2</v>
      </c>
      <c r="J297" s="99">
        <v>3.4604850023381803E-2</v>
      </c>
      <c r="K297" s="104">
        <v>175.01</v>
      </c>
      <c r="L297" s="104">
        <v>112.91</v>
      </c>
      <c r="M297" s="105">
        <v>734776</v>
      </c>
      <c r="N297" s="105">
        <v>800509</v>
      </c>
      <c r="O297" s="102" t="s">
        <v>44</v>
      </c>
      <c r="P297" s="102" t="s">
        <v>93</v>
      </c>
      <c r="Q297" s="102" t="s">
        <v>94</v>
      </c>
      <c r="R297" s="104">
        <v>154.87</v>
      </c>
    </row>
    <row r="298" spans="1:18" collapsed="1" x14ac:dyDescent="0.25">
      <c r="A298" s="102" t="s">
        <v>822</v>
      </c>
      <c r="B298" s="102" t="s">
        <v>823</v>
      </c>
      <c r="C298" s="103">
        <v>17526134597.32</v>
      </c>
      <c r="D298" s="99">
        <v>-1.03591160220994E-2</v>
      </c>
      <c r="E298" s="99">
        <v>5.1765823331318496E-2</v>
      </c>
      <c r="F298" s="99">
        <v>-0.12812712501342099</v>
      </c>
      <c r="G298" s="98">
        <v>-8.6439660991524808E-2</v>
      </c>
      <c r="H298" s="98">
        <v>-1.05199025182777E-2</v>
      </c>
      <c r="I298" s="98">
        <v>-0.114596205568074</v>
      </c>
      <c r="J298" s="99">
        <v>-0.24410450539903197</v>
      </c>
      <c r="K298" s="104">
        <v>322.33999999999997</v>
      </c>
      <c r="L298" s="104">
        <v>187.46</v>
      </c>
      <c r="M298" s="105">
        <v>332997</v>
      </c>
      <c r="N298" s="105">
        <v>236345</v>
      </c>
      <c r="O298" s="102" t="s">
        <v>109</v>
      </c>
      <c r="P298" s="102" t="s">
        <v>110</v>
      </c>
      <c r="Q298" s="102" t="s">
        <v>110</v>
      </c>
      <c r="R298" s="104">
        <v>243.61</v>
      </c>
    </row>
    <row r="299" spans="1:18" collapsed="1" x14ac:dyDescent="0.25">
      <c r="A299" s="102" t="s">
        <v>296</v>
      </c>
      <c r="B299" s="102" t="s">
        <v>297</v>
      </c>
      <c r="C299" s="103">
        <v>108041340000</v>
      </c>
      <c r="D299" s="99">
        <v>2.6943726386955601E-2</v>
      </c>
      <c r="E299" s="99">
        <v>6.4308681672027301E-3</v>
      </c>
      <c r="F299" s="99">
        <v>-0.21254860105207002</v>
      </c>
      <c r="G299" s="99">
        <v>-0.39219009285739503</v>
      </c>
      <c r="H299" s="99">
        <v>-0.39302587969818803</v>
      </c>
      <c r="I299" s="99">
        <v>-0.32573927802075903</v>
      </c>
      <c r="J299" s="99">
        <v>-0.47429763843648204</v>
      </c>
      <c r="K299" s="104">
        <v>211.27799999999999</v>
      </c>
      <c r="L299" s="104">
        <v>98.02</v>
      </c>
      <c r="M299" s="105">
        <v>5727179</v>
      </c>
      <c r="N299" s="105">
        <v>3038640</v>
      </c>
      <c r="O299" s="102" t="s">
        <v>66</v>
      </c>
      <c r="P299" s="102" t="s">
        <v>164</v>
      </c>
      <c r="Q299" s="102" t="s">
        <v>184</v>
      </c>
      <c r="R299" s="104">
        <v>103.29</v>
      </c>
    </row>
    <row r="300" spans="1:18" collapsed="1" x14ac:dyDescent="0.25">
      <c r="A300" s="102" t="s">
        <v>39</v>
      </c>
      <c r="B300" s="102" t="s">
        <v>40</v>
      </c>
      <c r="C300" s="103">
        <v>187972827427.60001</v>
      </c>
      <c r="D300" s="98">
        <v>1.3078811478879101E-2</v>
      </c>
      <c r="E300" s="98">
        <v>1.0128719139058899E-2</v>
      </c>
      <c r="F300" s="98">
        <v>-3.3866149995963601E-2</v>
      </c>
      <c r="G300" s="98">
        <v>0.23008531195395199</v>
      </c>
      <c r="H300" s="98">
        <v>2.6416227110939602E-2</v>
      </c>
      <c r="I300" s="98">
        <v>0.10238577745025801</v>
      </c>
      <c r="J300" s="99">
        <v>0.28510067114094001</v>
      </c>
      <c r="K300" s="104">
        <v>254.2</v>
      </c>
      <c r="L300" s="104">
        <v>128.91999999999999</v>
      </c>
      <c r="M300" s="105">
        <v>1274861</v>
      </c>
      <c r="N300" s="105">
        <v>1668809</v>
      </c>
      <c r="O300" s="102" t="s">
        <v>21</v>
      </c>
      <c r="P300" s="102" t="s">
        <v>41</v>
      </c>
      <c r="Q300" s="102" t="s">
        <v>41</v>
      </c>
      <c r="R300" s="104">
        <v>239.35</v>
      </c>
    </row>
    <row r="301" spans="1:18" collapsed="1" x14ac:dyDescent="0.25">
      <c r="A301" s="102" t="s">
        <v>755</v>
      </c>
      <c r="B301" s="102" t="s">
        <v>756</v>
      </c>
      <c r="C301" s="103">
        <v>88100512982.369995</v>
      </c>
      <c r="D301" s="99">
        <v>4.2719414893616997E-2</v>
      </c>
      <c r="E301" s="98">
        <v>9.7381771531867709E-2</v>
      </c>
      <c r="F301" s="98">
        <v>3.6573946571192499E-2</v>
      </c>
      <c r="G301" s="98">
        <v>3.89775299508641E-2</v>
      </c>
      <c r="H301" s="98">
        <v>-7.5051607195517595E-2</v>
      </c>
      <c r="I301" s="98">
        <v>7.1880161758842695E-2</v>
      </c>
      <c r="J301" s="99">
        <v>-7.0177289995779803E-3</v>
      </c>
      <c r="K301" s="104">
        <v>234.17</v>
      </c>
      <c r="L301" s="104">
        <v>166.97</v>
      </c>
      <c r="M301" s="105">
        <v>1043523</v>
      </c>
      <c r="N301" s="105">
        <v>947270</v>
      </c>
      <c r="O301" s="102" t="s">
        <v>51</v>
      </c>
      <c r="P301" s="102" t="s">
        <v>52</v>
      </c>
      <c r="Q301" s="102" t="s">
        <v>1031</v>
      </c>
      <c r="R301" s="104">
        <v>188.19</v>
      </c>
    </row>
    <row r="302" spans="1:18" collapsed="1" x14ac:dyDescent="0.25">
      <c r="A302" s="102" t="s">
        <v>850</v>
      </c>
      <c r="B302" s="102" t="s">
        <v>851</v>
      </c>
      <c r="C302" s="103">
        <v>24973693431.700001</v>
      </c>
      <c r="D302" s="98">
        <v>-1.1666342601594399E-2</v>
      </c>
      <c r="E302" s="99">
        <v>-3.19939059226814E-2</v>
      </c>
      <c r="F302" s="98">
        <v>0.17935034802784203</v>
      </c>
      <c r="G302" s="98">
        <v>0.53843825665859602</v>
      </c>
      <c r="H302" s="98">
        <v>0.65570032573289894</v>
      </c>
      <c r="I302" s="98">
        <v>0.22985724655214099</v>
      </c>
      <c r="J302" s="99">
        <v>0.70113788487282502</v>
      </c>
      <c r="K302" s="104">
        <v>54.695</v>
      </c>
      <c r="L302" s="104">
        <v>23.82</v>
      </c>
      <c r="M302" s="105">
        <v>2908728</v>
      </c>
      <c r="N302" s="105">
        <v>2573933</v>
      </c>
      <c r="O302" s="102" t="s">
        <v>21</v>
      </c>
      <c r="P302" s="102" t="s">
        <v>1028</v>
      </c>
      <c r="Q302" s="102" t="s">
        <v>1028</v>
      </c>
      <c r="R302" s="104">
        <v>50.83</v>
      </c>
    </row>
    <row r="303" spans="1:18" collapsed="1" x14ac:dyDescent="0.25">
      <c r="A303" s="102" t="s">
        <v>560</v>
      </c>
      <c r="B303" s="102" t="s">
        <v>561</v>
      </c>
      <c r="C303" s="103">
        <v>59591495456.699997</v>
      </c>
      <c r="D303" s="99">
        <v>4.3410852713179401E-3</v>
      </c>
      <c r="E303" s="99">
        <v>2.2411616161616101E-2</v>
      </c>
      <c r="F303" s="99">
        <v>6.6864295125164799E-2</v>
      </c>
      <c r="G303" s="98">
        <v>0.144725216469341</v>
      </c>
      <c r="H303" s="98">
        <v>0.12037357315807701</v>
      </c>
      <c r="I303" s="98">
        <v>0.14919283306723499</v>
      </c>
      <c r="J303" s="98">
        <v>0.19807656741261301</v>
      </c>
      <c r="K303" s="104">
        <v>66.27</v>
      </c>
      <c r="L303" s="104">
        <v>50.72</v>
      </c>
      <c r="M303" s="105">
        <v>2129295</v>
      </c>
      <c r="N303" s="105">
        <v>1967861</v>
      </c>
      <c r="O303" s="102" t="s">
        <v>51</v>
      </c>
      <c r="P303" s="102" t="s">
        <v>61</v>
      </c>
      <c r="Q303" s="102" t="s">
        <v>61</v>
      </c>
      <c r="R303" s="104">
        <v>64.78</v>
      </c>
    </row>
    <row r="304" spans="1:18" collapsed="1" x14ac:dyDescent="0.25">
      <c r="A304" s="102" t="s">
        <v>726</v>
      </c>
      <c r="B304" s="102" t="s">
        <v>727</v>
      </c>
      <c r="C304" s="103">
        <v>94115447883.360001</v>
      </c>
      <c r="D304" s="99">
        <v>0.10414745481372201</v>
      </c>
      <c r="E304" s="99">
        <v>0.186128584872951</v>
      </c>
      <c r="F304" s="98">
        <v>0.19461974009129202</v>
      </c>
      <c r="G304" s="98">
        <v>0.21782744679228</v>
      </c>
      <c r="H304" s="98">
        <v>0.235371500058037</v>
      </c>
      <c r="I304" s="98">
        <v>0.25022188576798604</v>
      </c>
      <c r="J304" s="99">
        <v>2.4240804106073498E-2</v>
      </c>
      <c r="K304" s="104">
        <v>992.43</v>
      </c>
      <c r="L304" s="104">
        <v>707.39</v>
      </c>
      <c r="M304" s="105">
        <v>259244</v>
      </c>
      <c r="N304" s="105">
        <v>216134</v>
      </c>
      <c r="O304" s="102" t="s">
        <v>51</v>
      </c>
      <c r="P304" s="102" t="s">
        <v>52</v>
      </c>
      <c r="Q304" s="102" t="s">
        <v>1038</v>
      </c>
      <c r="R304" s="104">
        <v>957.87</v>
      </c>
    </row>
    <row r="305" spans="1:18" collapsed="1" x14ac:dyDescent="0.25">
      <c r="A305" s="102" t="s">
        <v>315</v>
      </c>
      <c r="B305" s="102" t="s">
        <v>316</v>
      </c>
      <c r="C305" s="103">
        <v>90031819238.399994</v>
      </c>
      <c r="D305" s="99">
        <v>-2.8464419475655602E-3</v>
      </c>
      <c r="E305" s="98">
        <v>2.05771412800149E-2</v>
      </c>
      <c r="F305" s="99">
        <v>0.19664880802560097</v>
      </c>
      <c r="G305" s="99">
        <v>0.301219893650297</v>
      </c>
      <c r="H305" s="99">
        <v>6.5642010886967805E-2</v>
      </c>
      <c r="I305" s="99">
        <v>0.19317366986949699</v>
      </c>
      <c r="J305" s="99">
        <v>0.29847834568864601</v>
      </c>
      <c r="K305" s="104">
        <v>366.5</v>
      </c>
      <c r="L305" s="104">
        <v>164.01</v>
      </c>
      <c r="M305" s="105">
        <v>500188</v>
      </c>
      <c r="N305" s="105">
        <v>562264</v>
      </c>
      <c r="O305" s="102" t="s">
        <v>17</v>
      </c>
      <c r="P305" s="102" t="s">
        <v>55</v>
      </c>
      <c r="Q305" s="102" t="s">
        <v>168</v>
      </c>
      <c r="R305" s="104">
        <v>332.8</v>
      </c>
    </row>
    <row r="306" spans="1:18" collapsed="1" x14ac:dyDescent="0.25">
      <c r="A306" s="102" t="s">
        <v>839</v>
      </c>
      <c r="B306" s="102" t="s">
        <v>840</v>
      </c>
      <c r="C306" s="103">
        <v>107756250000</v>
      </c>
      <c r="D306" s="99">
        <v>2.0765282314512402E-2</v>
      </c>
      <c r="E306" s="98">
        <v>-2.5576302015664999E-2</v>
      </c>
      <c r="F306" s="99">
        <v>-0.136768719786905</v>
      </c>
      <c r="G306" s="99">
        <v>-0.21312949640287801</v>
      </c>
      <c r="H306" s="99">
        <v>-0.24694474726031299</v>
      </c>
      <c r="I306" s="99">
        <v>-0.249978570816309</v>
      </c>
      <c r="J306" s="99">
        <v>-0.43275131817788903</v>
      </c>
      <c r="K306" s="104">
        <v>465.21</v>
      </c>
      <c r="L306" s="104">
        <v>251.11</v>
      </c>
      <c r="M306" s="105">
        <v>2111394</v>
      </c>
      <c r="N306" s="105">
        <v>1581022</v>
      </c>
      <c r="O306" s="102" t="s">
        <v>66</v>
      </c>
      <c r="P306" s="102" t="s">
        <v>164</v>
      </c>
      <c r="Q306" s="102" t="s">
        <v>165</v>
      </c>
      <c r="R306" s="104">
        <v>262.5</v>
      </c>
    </row>
    <row r="307" spans="1:18" collapsed="1" x14ac:dyDescent="0.25">
      <c r="A307" s="102" t="s">
        <v>188</v>
      </c>
      <c r="B307" s="102" t="s">
        <v>189</v>
      </c>
      <c r="C307" s="103">
        <v>39086279275.32</v>
      </c>
      <c r="D307" s="99">
        <v>-1.6264885274469999E-2</v>
      </c>
      <c r="E307" s="99">
        <v>2.2799335648497697E-2</v>
      </c>
      <c r="F307" s="99">
        <v>-4.41204139228598E-2</v>
      </c>
      <c r="G307" s="99">
        <v>4.18332820670562E-2</v>
      </c>
      <c r="H307" s="99">
        <v>-0.13545477750361601</v>
      </c>
      <c r="I307" s="99">
        <v>1.8240078876017298E-3</v>
      </c>
      <c r="J307" s="99">
        <v>-3.05776844917235E-2</v>
      </c>
      <c r="K307" s="104">
        <v>261.39999999999998</v>
      </c>
      <c r="L307" s="104">
        <v>169.62</v>
      </c>
      <c r="M307" s="105">
        <v>274693</v>
      </c>
      <c r="N307" s="105">
        <v>320515</v>
      </c>
      <c r="O307" s="102" t="s">
        <v>17</v>
      </c>
      <c r="P307" s="102" t="s">
        <v>104</v>
      </c>
      <c r="Q307" s="102" t="s">
        <v>190</v>
      </c>
      <c r="R307" s="104">
        <v>203.22</v>
      </c>
    </row>
    <row r="308" spans="1:18" collapsed="1" x14ac:dyDescent="0.25">
      <c r="A308" s="102" t="s">
        <v>993</v>
      </c>
      <c r="B308" s="102" t="s">
        <v>994</v>
      </c>
      <c r="C308" s="103">
        <v>35684369601.959999</v>
      </c>
      <c r="D308" s="99">
        <v>4.3913578078342806E-3</v>
      </c>
      <c r="E308" s="98">
        <v>3.3435749141514502E-2</v>
      </c>
      <c r="F308" s="98">
        <v>0.14543269230769199</v>
      </c>
      <c r="G308" s="98">
        <v>-5.0954356846473002E-2</v>
      </c>
      <c r="H308" s="99">
        <v>9.8559077809798196E-2</v>
      </c>
      <c r="I308" s="99">
        <v>6.6791044776119302E-2</v>
      </c>
      <c r="J308" s="99">
        <v>9.1846476990643494E-2</v>
      </c>
      <c r="K308" s="104">
        <v>62.21</v>
      </c>
      <c r="L308" s="104">
        <v>43.65</v>
      </c>
      <c r="M308" s="105">
        <v>1710816</v>
      </c>
      <c r="N308" s="105">
        <v>2017376</v>
      </c>
      <c r="O308" s="102" t="s">
        <v>74</v>
      </c>
      <c r="P308" s="102" t="s">
        <v>75</v>
      </c>
      <c r="Q308" s="102" t="s">
        <v>76</v>
      </c>
      <c r="R308" s="104">
        <v>57.18</v>
      </c>
    </row>
    <row r="309" spans="1:18" collapsed="1" x14ac:dyDescent="0.25">
      <c r="A309" s="102" t="s">
        <v>589</v>
      </c>
      <c r="B309" s="102" t="s">
        <v>590</v>
      </c>
      <c r="C309" s="103">
        <v>68373312111.129997</v>
      </c>
      <c r="D309" s="99">
        <v>-2.2569367615170099E-2</v>
      </c>
      <c r="E309" s="99">
        <v>9.8299195318214405E-3</v>
      </c>
      <c r="F309" s="99">
        <v>4.7820105318089105E-2</v>
      </c>
      <c r="G309" s="99">
        <v>7.2080380545578096E-2</v>
      </c>
      <c r="H309" s="99">
        <v>-5.0062362909122103E-2</v>
      </c>
      <c r="I309" s="99">
        <v>4.2183739914122498E-2</v>
      </c>
      <c r="J309" s="98">
        <v>-1.17673378076062E-2</v>
      </c>
      <c r="K309" s="104">
        <v>258.27</v>
      </c>
      <c r="L309" s="104">
        <v>201.49</v>
      </c>
      <c r="M309" s="105">
        <v>441540</v>
      </c>
      <c r="N309" s="105">
        <v>462503</v>
      </c>
      <c r="O309" s="102" t="s">
        <v>21</v>
      </c>
      <c r="P309" s="102" t="s">
        <v>37</v>
      </c>
      <c r="Q309" s="102" t="s">
        <v>38</v>
      </c>
      <c r="R309" s="104">
        <v>220.87</v>
      </c>
    </row>
    <row r="310" spans="1:18" collapsed="1" x14ac:dyDescent="0.25">
      <c r="A310" s="102" t="s">
        <v>804</v>
      </c>
      <c r="B310" s="102" t="s">
        <v>805</v>
      </c>
      <c r="C310" s="103">
        <v>23951882605.5</v>
      </c>
      <c r="D310" s="99">
        <v>3.0804616585205003E-3</v>
      </c>
      <c r="E310" s="99">
        <v>1.68163734055216E-3</v>
      </c>
      <c r="F310" s="99">
        <v>-8.9614553045552797E-2</v>
      </c>
      <c r="G310" s="99">
        <v>-6.2279219781907501E-2</v>
      </c>
      <c r="H310" s="99">
        <v>-7.8004387746810596E-3</v>
      </c>
      <c r="I310" s="99">
        <v>-3.6683496371094998E-2</v>
      </c>
      <c r="J310" s="99">
        <v>0.114599972616494</v>
      </c>
      <c r="K310" s="104">
        <v>269.23</v>
      </c>
      <c r="L310" s="104">
        <v>204.9</v>
      </c>
      <c r="M310" s="105">
        <v>311100</v>
      </c>
      <c r="N310" s="105">
        <v>194877</v>
      </c>
      <c r="O310" s="102" t="s">
        <v>109</v>
      </c>
      <c r="P310" s="102" t="s">
        <v>135</v>
      </c>
      <c r="Q310" s="102" t="s">
        <v>136</v>
      </c>
      <c r="R310" s="104">
        <v>244.22</v>
      </c>
    </row>
    <row r="311" spans="1:18" collapsed="1" x14ac:dyDescent="0.25">
      <c r="A311" s="102" t="s">
        <v>673</v>
      </c>
      <c r="B311" s="102" t="s">
        <v>1009</v>
      </c>
      <c r="C311" s="103">
        <v>63579262695.300003</v>
      </c>
      <c r="D311" s="98">
        <v>-1.1460812836111599E-3</v>
      </c>
      <c r="E311" s="99">
        <v>-6.7792648004208998E-3</v>
      </c>
      <c r="F311" s="99">
        <v>-1.5275248222784699E-3</v>
      </c>
      <c r="G311" s="98">
        <v>0.17869403890834701</v>
      </c>
      <c r="H311" s="99">
        <v>0.254012174875484</v>
      </c>
      <c r="I311" s="99">
        <v>0.15781585311850699</v>
      </c>
      <c r="J311" s="99">
        <v>0.69433228652609502</v>
      </c>
      <c r="K311" s="104">
        <v>368.71</v>
      </c>
      <c r="L311" s="104">
        <v>193.09</v>
      </c>
      <c r="M311" s="105">
        <v>357175</v>
      </c>
      <c r="N311" s="105">
        <v>358806</v>
      </c>
      <c r="O311" s="102" t="s">
        <v>21</v>
      </c>
      <c r="P311" s="102" t="s">
        <v>41</v>
      </c>
      <c r="Q311" s="102" t="s">
        <v>41</v>
      </c>
      <c r="R311" s="104">
        <v>339.9</v>
      </c>
    </row>
    <row r="312" spans="1:18" collapsed="1" x14ac:dyDescent="0.25">
      <c r="A312" s="102" t="s">
        <v>435</v>
      </c>
      <c r="B312" s="102" t="s">
        <v>436</v>
      </c>
      <c r="C312" s="103">
        <v>11648269630.68</v>
      </c>
      <c r="D312" s="98">
        <v>1.3538846073734701E-2</v>
      </c>
      <c r="E312" s="98">
        <v>2.8861401839517898E-2</v>
      </c>
      <c r="F312" s="98">
        <v>4.9951451073470696E-2</v>
      </c>
      <c r="G312" s="99">
        <v>9.5699166854312095E-2</v>
      </c>
      <c r="H312" s="99">
        <v>5.8861930149058696E-2</v>
      </c>
      <c r="I312" s="99">
        <v>9.71815107102591E-2</v>
      </c>
      <c r="J312" s="99">
        <v>9.3360296595888001E-2</v>
      </c>
      <c r="K312" s="104">
        <v>98.82</v>
      </c>
      <c r="L312" s="104">
        <v>85.5</v>
      </c>
      <c r="M312" s="105">
        <v>396512</v>
      </c>
      <c r="N312" s="105">
        <v>421582</v>
      </c>
      <c r="O312" s="102" t="s">
        <v>29</v>
      </c>
      <c r="P312" s="102" t="s">
        <v>161</v>
      </c>
      <c r="Q312" s="102" t="s">
        <v>161</v>
      </c>
      <c r="R312" s="104">
        <v>97.32</v>
      </c>
    </row>
    <row r="313" spans="1:18" collapsed="1" x14ac:dyDescent="0.25">
      <c r="A313" s="102" t="s">
        <v>767</v>
      </c>
      <c r="B313" s="102" t="s">
        <v>768</v>
      </c>
      <c r="C313" s="103">
        <v>20050709464.5</v>
      </c>
      <c r="D313" s="99">
        <v>1.9324160259004398E-2</v>
      </c>
      <c r="E313" s="99">
        <v>-1.95601401323473E-2</v>
      </c>
      <c r="F313" s="99">
        <v>-4.2664386164956297E-2</v>
      </c>
      <c r="G313" s="98">
        <v>-4.4208329380514097E-2</v>
      </c>
      <c r="H313" s="98">
        <v>0.16933611884865399</v>
      </c>
      <c r="I313" s="98">
        <v>2.0046572846006E-2</v>
      </c>
      <c r="J313" s="98">
        <v>0.45908761766835604</v>
      </c>
      <c r="K313" s="104">
        <v>112.27</v>
      </c>
      <c r="L313" s="104">
        <v>53.56</v>
      </c>
      <c r="M313" s="105">
        <v>852093</v>
      </c>
      <c r="N313" s="105">
        <v>788640</v>
      </c>
      <c r="O313" s="102" t="s">
        <v>109</v>
      </c>
      <c r="P313" s="102" t="s">
        <v>402</v>
      </c>
      <c r="Q313" s="102" t="s">
        <v>402</v>
      </c>
      <c r="R313" s="104">
        <v>100.75</v>
      </c>
    </row>
    <row r="314" spans="1:18" collapsed="1" x14ac:dyDescent="0.25">
      <c r="A314" s="102" t="s">
        <v>626</v>
      </c>
      <c r="B314" s="102" t="s">
        <v>627</v>
      </c>
      <c r="C314" s="103">
        <v>129326939000</v>
      </c>
      <c r="D314" s="99">
        <v>-3.4982974952189896E-2</v>
      </c>
      <c r="E314" s="99">
        <v>-4.6282210851426801E-2</v>
      </c>
      <c r="F314" s="98">
        <v>-0.126935899058953</v>
      </c>
      <c r="G314" s="98">
        <v>-4.5710332103321101E-2</v>
      </c>
      <c r="H314" s="99">
        <v>-6.4184910439660001E-2</v>
      </c>
      <c r="I314" s="99">
        <v>-0.14635253342135701</v>
      </c>
      <c r="J314" s="99">
        <v>5.2661035921441002E-2</v>
      </c>
      <c r="K314" s="104">
        <v>259.63</v>
      </c>
      <c r="L314" s="104">
        <v>143.33000000000001</v>
      </c>
      <c r="M314" s="105">
        <v>1204197</v>
      </c>
      <c r="N314" s="105">
        <v>1165118</v>
      </c>
      <c r="O314" s="102" t="s">
        <v>24</v>
      </c>
      <c r="P314" s="102" t="s">
        <v>547</v>
      </c>
      <c r="Q314" s="102" t="s">
        <v>547</v>
      </c>
      <c r="R314" s="104">
        <v>206.89</v>
      </c>
    </row>
    <row r="315" spans="1:18" collapsed="1" x14ac:dyDescent="0.25">
      <c r="A315" s="102" t="s">
        <v>722</v>
      </c>
      <c r="B315" s="102" t="s">
        <v>723</v>
      </c>
      <c r="C315" s="103">
        <v>53232989722.199997</v>
      </c>
      <c r="D315" s="99">
        <v>-3.53356890459378E-3</v>
      </c>
      <c r="E315" s="99">
        <v>5.1454138702460996E-2</v>
      </c>
      <c r="F315" s="99">
        <v>0.153374233128834</v>
      </c>
      <c r="G315" s="99">
        <v>0.21831797235023001</v>
      </c>
      <c r="H315" s="98">
        <v>0.13101604278074899</v>
      </c>
      <c r="I315" s="98">
        <v>0.15102040816326501</v>
      </c>
      <c r="J315" s="98">
        <v>-0.13337430854333099</v>
      </c>
      <c r="K315" s="104">
        <v>103.54</v>
      </c>
      <c r="L315" s="104">
        <v>64.02</v>
      </c>
      <c r="M315" s="105">
        <v>1262516</v>
      </c>
      <c r="N315" s="105">
        <v>1221237</v>
      </c>
      <c r="O315" s="102" t="s">
        <v>74</v>
      </c>
      <c r="P315" s="102" t="s">
        <v>75</v>
      </c>
      <c r="Q315" s="102" t="s">
        <v>205</v>
      </c>
      <c r="R315" s="104">
        <v>84.6</v>
      </c>
    </row>
    <row r="316" spans="1:18" collapsed="1" x14ac:dyDescent="0.25">
      <c r="A316" s="102" t="s">
        <v>736</v>
      </c>
      <c r="B316" s="102" t="s">
        <v>737</v>
      </c>
      <c r="C316" s="103">
        <v>28691292224</v>
      </c>
      <c r="D316" s="99">
        <v>2.2489539748954002E-2</v>
      </c>
      <c r="E316" s="99">
        <v>5.47043590850236E-2</v>
      </c>
      <c r="F316" s="99">
        <v>0.159755591149078</v>
      </c>
      <c r="G316" s="99">
        <v>0.18679050567595501</v>
      </c>
      <c r="H316" s="98">
        <v>0.44879205572847197</v>
      </c>
      <c r="I316" s="98">
        <v>0.110858571509745</v>
      </c>
      <c r="J316" s="99">
        <v>0.46518773888930498</v>
      </c>
      <c r="K316" s="104">
        <v>202.23</v>
      </c>
      <c r="L316" s="104">
        <v>110.06</v>
      </c>
      <c r="M316" s="105">
        <v>719488</v>
      </c>
      <c r="N316" s="105">
        <v>730860</v>
      </c>
      <c r="O316" s="102" t="s">
        <v>109</v>
      </c>
      <c r="P316" s="102" t="s">
        <v>402</v>
      </c>
      <c r="Q316" s="102" t="s">
        <v>402</v>
      </c>
      <c r="R316" s="104">
        <v>195.5</v>
      </c>
    </row>
    <row r="317" spans="1:18" collapsed="1" x14ac:dyDescent="0.25">
      <c r="A317" s="102" t="s">
        <v>145</v>
      </c>
      <c r="B317" s="102" t="s">
        <v>146</v>
      </c>
      <c r="C317" s="103">
        <v>109921428168.96001</v>
      </c>
      <c r="D317" s="98">
        <v>8.8471484959848894E-3</v>
      </c>
      <c r="E317" s="98">
        <v>-4.5337454920144203E-2</v>
      </c>
      <c r="F317" s="98">
        <v>-0.17671887148728199</v>
      </c>
      <c r="G317" s="98">
        <v>-0.29396075442941499</v>
      </c>
      <c r="H317" s="98">
        <v>-0.288334133461354</v>
      </c>
      <c r="I317" s="98">
        <v>-0.22265338227582598</v>
      </c>
      <c r="J317" s="98">
        <v>-0.299234187387728</v>
      </c>
      <c r="K317" s="104">
        <v>109.5</v>
      </c>
      <c r="L317" s="104">
        <v>72.7</v>
      </c>
      <c r="M317" s="105">
        <v>5651443</v>
      </c>
      <c r="N317" s="105">
        <v>3122540</v>
      </c>
      <c r="O317" s="102" t="s">
        <v>109</v>
      </c>
      <c r="P317" s="102" t="s">
        <v>135</v>
      </c>
      <c r="Q317" s="102" t="s">
        <v>136</v>
      </c>
      <c r="R317" s="104">
        <v>74.12</v>
      </c>
    </row>
    <row r="318" spans="1:18" collapsed="1" x14ac:dyDescent="0.25">
      <c r="A318" s="102" t="s">
        <v>79</v>
      </c>
      <c r="B318" s="102" t="s">
        <v>80</v>
      </c>
      <c r="C318" s="103">
        <v>10741396472.799999</v>
      </c>
      <c r="D318" s="98">
        <v>-7.0830054164159294E-3</v>
      </c>
      <c r="E318" s="98">
        <v>-0.11540047842943199</v>
      </c>
      <c r="F318" s="99">
        <v>-9.6736154979995798E-2</v>
      </c>
      <c r="G318" s="99">
        <v>-5.5362255009909801E-2</v>
      </c>
      <c r="H318" s="99">
        <v>7.2793875921664001E-3</v>
      </c>
      <c r="I318" s="99">
        <v>-0.109487232717459</v>
      </c>
      <c r="J318" s="99">
        <v>3.43863033518206E-2</v>
      </c>
      <c r="K318" s="104">
        <v>245.4</v>
      </c>
      <c r="L318" s="104">
        <v>176.88</v>
      </c>
      <c r="M318" s="105">
        <v>133719</v>
      </c>
      <c r="N318" s="105">
        <v>104873</v>
      </c>
      <c r="O318" s="102" t="s">
        <v>24</v>
      </c>
      <c r="P318" s="102" t="s">
        <v>25</v>
      </c>
      <c r="Q318" s="102" t="s">
        <v>108</v>
      </c>
      <c r="R318" s="104">
        <v>214.48</v>
      </c>
    </row>
    <row r="319" spans="1:18" collapsed="1" x14ac:dyDescent="0.25">
      <c r="A319" s="102" t="s">
        <v>532</v>
      </c>
      <c r="B319" s="102" t="s">
        <v>1054</v>
      </c>
      <c r="C319" s="103">
        <v>269987743150.64001</v>
      </c>
      <c r="D319" s="99">
        <v>2.3561141926619501E-2</v>
      </c>
      <c r="E319" s="98">
        <v>2.6381589018727301E-2</v>
      </c>
      <c r="F319" s="99">
        <v>6.5555722364007999E-3</v>
      </c>
      <c r="G319" s="98">
        <v>0.15624281444010099</v>
      </c>
      <c r="H319" s="98">
        <v>0.29700799587309801</v>
      </c>
      <c r="I319" s="98">
        <v>9.672846237731729E-2</v>
      </c>
      <c r="J319" s="98">
        <v>0.58652784350844001</v>
      </c>
      <c r="K319" s="104">
        <v>206.28</v>
      </c>
      <c r="L319" s="104">
        <v>112.31</v>
      </c>
      <c r="M319" s="105">
        <v>1614687</v>
      </c>
      <c r="N319" s="105">
        <v>1455779</v>
      </c>
      <c r="O319" s="102" t="s">
        <v>21</v>
      </c>
      <c r="P319" s="102" t="s">
        <v>41</v>
      </c>
      <c r="Q319" s="102" t="s">
        <v>41</v>
      </c>
      <c r="R319" s="104">
        <v>201.14</v>
      </c>
    </row>
    <row r="320" spans="1:18" collapsed="1" x14ac:dyDescent="0.25">
      <c r="A320" s="102" t="s">
        <v>825</v>
      </c>
      <c r="B320" s="102" t="s">
        <v>826</v>
      </c>
      <c r="C320" s="103">
        <v>58415900000</v>
      </c>
      <c r="D320" s="98">
        <v>-5.0901073619631802E-2</v>
      </c>
      <c r="E320" s="98">
        <v>1.1183169075218199E-2</v>
      </c>
      <c r="F320" s="98">
        <v>0.115040261275973</v>
      </c>
      <c r="G320" s="98">
        <v>1.7679103710556102E-2</v>
      </c>
      <c r="H320" s="98">
        <v>0.21993592902907899</v>
      </c>
      <c r="I320" s="98">
        <v>0.217610526963045</v>
      </c>
      <c r="J320" s="98">
        <v>0.32712284699416899</v>
      </c>
      <c r="K320" s="104">
        <v>210.25</v>
      </c>
      <c r="L320" s="104">
        <v>115.29</v>
      </c>
      <c r="M320" s="105">
        <v>780925</v>
      </c>
      <c r="N320" s="105">
        <v>798824</v>
      </c>
      <c r="O320" s="102" t="s">
        <v>74</v>
      </c>
      <c r="P320" s="102" t="s">
        <v>75</v>
      </c>
      <c r="Q320" s="102" t="s">
        <v>328</v>
      </c>
      <c r="R320" s="104">
        <v>198.02</v>
      </c>
    </row>
    <row r="321" spans="1:18" collapsed="1" x14ac:dyDescent="0.25">
      <c r="A321" s="102" t="s">
        <v>139</v>
      </c>
      <c r="B321" s="102" t="s">
        <v>140</v>
      </c>
      <c r="C321" s="103">
        <v>9315229005.6800003</v>
      </c>
      <c r="D321" s="99">
        <v>-6.1623325453112797E-2</v>
      </c>
      <c r="E321" s="99">
        <v>-9.5961129668994796E-2</v>
      </c>
      <c r="F321" s="99">
        <v>-0.148942252715838</v>
      </c>
      <c r="G321" s="99">
        <v>-1.9917695473251101E-2</v>
      </c>
      <c r="H321" s="99">
        <v>0.10792705619650199</v>
      </c>
      <c r="I321" s="99">
        <v>1.2412854956640001E-2</v>
      </c>
      <c r="J321" s="99">
        <v>-0.11714116251482799</v>
      </c>
      <c r="K321" s="104">
        <v>72</v>
      </c>
      <c r="L321" s="104">
        <v>46.02</v>
      </c>
      <c r="M321" s="105">
        <v>937099</v>
      </c>
      <c r="N321" s="105">
        <v>743040</v>
      </c>
      <c r="O321" s="102" t="s">
        <v>109</v>
      </c>
      <c r="P321" s="102" t="s">
        <v>110</v>
      </c>
      <c r="Q321" s="102" t="s">
        <v>110</v>
      </c>
      <c r="R321" s="104">
        <v>59.54</v>
      </c>
    </row>
    <row r="322" spans="1:18" collapsed="1" x14ac:dyDescent="0.25">
      <c r="A322" s="102" t="s">
        <v>156</v>
      </c>
      <c r="B322" s="102" t="s">
        <v>157</v>
      </c>
      <c r="C322" s="103">
        <v>14107481806.32</v>
      </c>
      <c r="D322" s="99">
        <v>-1.6696914700544501E-2</v>
      </c>
      <c r="E322" s="99">
        <v>6.6889632107023402E-3</v>
      </c>
      <c r="F322" s="99">
        <v>4.3126684636118705E-2</v>
      </c>
      <c r="G322" s="99">
        <v>0.21534320323014799</v>
      </c>
      <c r="H322" s="99">
        <v>5.6964494732734995E-2</v>
      </c>
      <c r="I322" s="99">
        <v>0.133947258267057</v>
      </c>
      <c r="J322" s="99">
        <v>0.35314685314685301</v>
      </c>
      <c r="K322" s="104">
        <v>28.29</v>
      </c>
      <c r="L322" s="104">
        <v>16.25</v>
      </c>
      <c r="M322" s="105">
        <v>2561653</v>
      </c>
      <c r="N322" s="105">
        <v>1579896</v>
      </c>
      <c r="O322" s="102" t="s">
        <v>24</v>
      </c>
      <c r="P322" s="102" t="s">
        <v>89</v>
      </c>
      <c r="Q322" s="102" t="s">
        <v>122</v>
      </c>
      <c r="R322" s="104">
        <v>27.09</v>
      </c>
    </row>
    <row r="323" spans="1:18" collapsed="1" x14ac:dyDescent="0.25">
      <c r="A323" s="102" t="s">
        <v>1059</v>
      </c>
      <c r="B323" s="102" t="s">
        <v>1060</v>
      </c>
      <c r="C323" s="103">
        <v>154980986292.60001</v>
      </c>
      <c r="D323" s="99">
        <v>-2.7721585374990601E-2</v>
      </c>
      <c r="E323" s="99">
        <v>2.3180635496333802E-2</v>
      </c>
      <c r="F323" s="99">
        <v>-0.19302282196380802</v>
      </c>
      <c r="G323" s="99">
        <v>-6.9949114885687599E-2</v>
      </c>
      <c r="H323" s="99">
        <v>-0.25709869475612601</v>
      </c>
      <c r="I323" s="99">
        <v>-0.15810302322563899</v>
      </c>
      <c r="J323" s="99">
        <v>-0.19342407856299298</v>
      </c>
      <c r="K323" s="104">
        <v>190.02</v>
      </c>
      <c r="L323" s="104">
        <v>115.66</v>
      </c>
      <c r="M323" s="105">
        <v>1575126</v>
      </c>
      <c r="N323" s="105">
        <v>1083569</v>
      </c>
      <c r="O323" s="102" t="s">
        <v>24</v>
      </c>
      <c r="P323" s="102" t="s">
        <v>89</v>
      </c>
      <c r="Q323" s="102" t="s">
        <v>122</v>
      </c>
      <c r="R323" s="104">
        <v>129.77000000000001</v>
      </c>
    </row>
    <row r="324" spans="1:18" collapsed="1" x14ac:dyDescent="0.25">
      <c r="A324" s="102" t="s">
        <v>354</v>
      </c>
      <c r="B324" s="102" t="s">
        <v>355</v>
      </c>
      <c r="C324" s="103">
        <v>17198540653.75</v>
      </c>
      <c r="D324" s="99">
        <v>1.5111019736842E-2</v>
      </c>
      <c r="E324" s="99">
        <v>6.3543349488422302E-2</v>
      </c>
      <c r="F324" s="98">
        <v>5.5472424112868797E-2</v>
      </c>
      <c r="G324" s="99">
        <v>0.21240024554941703</v>
      </c>
      <c r="H324" s="99">
        <v>0.229457171314741</v>
      </c>
      <c r="I324" s="99">
        <v>0.13284386830331499</v>
      </c>
      <c r="J324" s="99">
        <v>0.35645604395604402</v>
      </c>
      <c r="K324" s="104">
        <v>100.76</v>
      </c>
      <c r="L324" s="104">
        <v>57.9</v>
      </c>
      <c r="M324" s="105">
        <v>651208</v>
      </c>
      <c r="N324" s="105">
        <v>523395</v>
      </c>
      <c r="O324" s="102" t="s">
        <v>21</v>
      </c>
      <c r="P324" s="102" t="s">
        <v>41</v>
      </c>
      <c r="Q324" s="102" t="s">
        <v>41</v>
      </c>
      <c r="R324" s="104">
        <v>98.75</v>
      </c>
    </row>
    <row r="325" spans="1:18" collapsed="1" x14ac:dyDescent="0.25">
      <c r="A325" s="102" t="s">
        <v>309</v>
      </c>
      <c r="B325" s="102" t="s">
        <v>310</v>
      </c>
      <c r="C325" s="103">
        <v>98113580000</v>
      </c>
      <c r="D325" s="99">
        <v>7.2683706070286701E-3</v>
      </c>
      <c r="E325" s="99">
        <v>2.1878291872619703E-2</v>
      </c>
      <c r="F325" s="99">
        <v>6.0639192598822597E-2</v>
      </c>
      <c r="G325" s="99">
        <v>2.03899991908729E-2</v>
      </c>
      <c r="H325" s="98">
        <v>1.4888137775631799E-2</v>
      </c>
      <c r="I325" s="98">
        <v>7.5932087705827198E-2</v>
      </c>
      <c r="J325" s="99">
        <v>8.3698547735670592E-2</v>
      </c>
      <c r="K325" s="104">
        <v>130.02000000000001</v>
      </c>
      <c r="L325" s="104">
        <v>110.51</v>
      </c>
      <c r="M325" s="105">
        <v>1279303</v>
      </c>
      <c r="N325" s="105">
        <v>1086221</v>
      </c>
      <c r="O325" s="102" t="s">
        <v>29</v>
      </c>
      <c r="P325" s="102" t="s">
        <v>161</v>
      </c>
      <c r="Q325" s="102" t="s">
        <v>161</v>
      </c>
      <c r="R325" s="104">
        <v>126.11</v>
      </c>
    </row>
    <row r="326" spans="1:18" collapsed="1" x14ac:dyDescent="0.25">
      <c r="A326" s="102" t="s">
        <v>481</v>
      </c>
      <c r="B326" s="102" t="s">
        <v>482</v>
      </c>
      <c r="C326" s="103">
        <v>25538714806.41</v>
      </c>
      <c r="D326" s="98">
        <v>2.74400000000001E-2</v>
      </c>
      <c r="E326" s="99">
        <v>7.3829431438127105E-2</v>
      </c>
      <c r="F326" s="98">
        <v>-9.0503505417463298E-2</v>
      </c>
      <c r="G326" s="98">
        <v>0.245079980610761</v>
      </c>
      <c r="H326" s="99">
        <v>0.12038733315885899</v>
      </c>
      <c r="I326" s="99">
        <v>4.4061458418014794E-2</v>
      </c>
      <c r="J326" s="99">
        <v>0.790214664064678</v>
      </c>
      <c r="K326" s="104">
        <v>142.38999999999999</v>
      </c>
      <c r="L326" s="104">
        <v>61.8</v>
      </c>
      <c r="M326" s="105">
        <v>1144044</v>
      </c>
      <c r="N326" s="105">
        <v>1199495</v>
      </c>
      <c r="O326" s="102" t="s">
        <v>86</v>
      </c>
      <c r="P326" s="102" t="s">
        <v>1017</v>
      </c>
      <c r="Q326" s="102" t="s">
        <v>1018</v>
      </c>
      <c r="R326" s="104">
        <v>128.43</v>
      </c>
    </row>
    <row r="327" spans="1:18" collapsed="1" x14ac:dyDescent="0.25">
      <c r="A327" s="102" t="s">
        <v>1014</v>
      </c>
      <c r="B327" s="102" t="s">
        <v>1326</v>
      </c>
      <c r="C327" s="103">
        <v>23539773861.779999</v>
      </c>
      <c r="D327" s="99">
        <v>-2.37646480373688E-3</v>
      </c>
      <c r="E327" s="99">
        <v>6.8457082675092096E-2</v>
      </c>
      <c r="F327" s="99">
        <v>0.118625379031517</v>
      </c>
      <c r="G327" s="99">
        <v>0.25634674922600598</v>
      </c>
      <c r="H327" s="99">
        <v>0.482825822168088</v>
      </c>
      <c r="I327" s="99">
        <v>0.36663673102828903</v>
      </c>
      <c r="J327" s="99">
        <v>0.76255972202113798</v>
      </c>
      <c r="K327" s="104">
        <v>123.22</v>
      </c>
      <c r="L327" s="104">
        <v>68.5</v>
      </c>
      <c r="M327" s="105">
        <v>591150</v>
      </c>
      <c r="N327" s="105">
        <v>534679</v>
      </c>
      <c r="O327" s="102" t="s">
        <v>86</v>
      </c>
      <c r="P327" s="102" t="s">
        <v>216</v>
      </c>
      <c r="Q327" s="102" t="s">
        <v>1036</v>
      </c>
      <c r="R327" s="104">
        <v>121.74</v>
      </c>
    </row>
    <row r="328" spans="1:18" collapsed="1" x14ac:dyDescent="0.25">
      <c r="A328" s="102" t="s">
        <v>946</v>
      </c>
      <c r="B328" s="102" t="s">
        <v>947</v>
      </c>
      <c r="C328" s="103">
        <v>101918264268.08</v>
      </c>
      <c r="D328" s="98">
        <v>1.8710103455866101E-2</v>
      </c>
      <c r="E328" s="98">
        <v>1.6249451032059901E-2</v>
      </c>
      <c r="F328" s="98">
        <v>4.2577157017346295E-2</v>
      </c>
      <c r="G328" s="99">
        <v>1.5246243281781299E-2</v>
      </c>
      <c r="H328" s="99">
        <v>-1.7305446438050601E-2</v>
      </c>
      <c r="I328" s="99">
        <v>6.1467889908256801E-2</v>
      </c>
      <c r="J328" s="99">
        <v>6.6236608685635204E-2</v>
      </c>
      <c r="K328" s="104">
        <v>100.82</v>
      </c>
      <c r="L328" s="104">
        <v>83.14</v>
      </c>
      <c r="M328" s="105">
        <v>1433049</v>
      </c>
      <c r="N328" s="105">
        <v>1664978</v>
      </c>
      <c r="O328" s="102" t="s">
        <v>29</v>
      </c>
      <c r="P328" s="102" t="s">
        <v>161</v>
      </c>
      <c r="Q328" s="102" t="s">
        <v>161</v>
      </c>
      <c r="R328" s="104">
        <v>92.56</v>
      </c>
    </row>
    <row r="329" spans="1:18" collapsed="1" x14ac:dyDescent="0.25">
      <c r="A329" s="102" t="s">
        <v>209</v>
      </c>
      <c r="B329" s="102" t="s">
        <v>210</v>
      </c>
      <c r="C329" s="103">
        <v>236547892808.51999</v>
      </c>
      <c r="D329" s="99">
        <v>2.4529922687792399E-2</v>
      </c>
      <c r="E329" s="99">
        <v>6.3509362924799403E-2</v>
      </c>
      <c r="F329" s="99">
        <v>0.12598342599391599</v>
      </c>
      <c r="G329" s="99">
        <v>5.1265321340366004E-4</v>
      </c>
      <c r="H329" s="98">
        <v>-0.142343494067356</v>
      </c>
      <c r="I329" s="99">
        <v>5.7328605200945598E-2</v>
      </c>
      <c r="J329" s="99">
        <v>-0.15904105296145399</v>
      </c>
      <c r="K329" s="104">
        <v>276.49</v>
      </c>
      <c r="L329" s="104">
        <v>181.43</v>
      </c>
      <c r="M329" s="105">
        <v>3090353</v>
      </c>
      <c r="N329" s="105">
        <v>2101422</v>
      </c>
      <c r="O329" s="102" t="s">
        <v>44</v>
      </c>
      <c r="P329" s="102" t="s">
        <v>211</v>
      </c>
      <c r="Q329" s="102" t="s">
        <v>211</v>
      </c>
      <c r="R329" s="104">
        <v>214.68</v>
      </c>
    </row>
    <row r="330" spans="1:18" collapsed="1" x14ac:dyDescent="0.25">
      <c r="A330" s="102" t="s">
        <v>1138</v>
      </c>
      <c r="B330" s="102" t="s">
        <v>1266</v>
      </c>
      <c r="C330" s="103">
        <v>220086979123.84</v>
      </c>
      <c r="D330" s="98">
        <v>-8.6320978061602601E-3</v>
      </c>
      <c r="E330" s="98">
        <v>0.107154963187938</v>
      </c>
      <c r="F330" s="98">
        <v>0.27144480949192601</v>
      </c>
      <c r="G330" s="98">
        <v>0.46292348209326906</v>
      </c>
      <c r="H330" s="98">
        <v>0.30593183744622299</v>
      </c>
      <c r="I330" s="98">
        <v>0.24938415165934799</v>
      </c>
      <c r="J330" s="98">
        <v>1.2090085215744599</v>
      </c>
      <c r="K330" s="104">
        <v>845.68</v>
      </c>
      <c r="L330" s="104">
        <v>252.5</v>
      </c>
      <c r="M330" s="105">
        <v>704529</v>
      </c>
      <c r="N330" s="105">
        <v>639935</v>
      </c>
      <c r="O330" s="102" t="s">
        <v>21</v>
      </c>
      <c r="P330" s="102" t="s">
        <v>247</v>
      </c>
      <c r="Q330" s="102" t="s">
        <v>1139</v>
      </c>
      <c r="R330" s="104">
        <v>816.56</v>
      </c>
    </row>
    <row r="331" spans="1:18" collapsed="1" x14ac:dyDescent="0.25">
      <c r="A331" s="102" t="s">
        <v>602</v>
      </c>
      <c r="B331" s="102" t="s">
        <v>603</v>
      </c>
      <c r="C331" s="103">
        <v>32700859475.759998</v>
      </c>
      <c r="D331" s="99">
        <v>9.5134547431368101E-3</v>
      </c>
      <c r="E331" s="99">
        <v>2.5258799171842702E-2</v>
      </c>
      <c r="F331" s="99">
        <v>-2.0892374612798997E-2</v>
      </c>
      <c r="G331" s="98">
        <v>0.42585660811978099</v>
      </c>
      <c r="H331" s="98">
        <v>0.29520488230165598</v>
      </c>
      <c r="I331" s="98">
        <v>0.11892746855464299</v>
      </c>
      <c r="J331" s="98">
        <v>1.01273540170709</v>
      </c>
      <c r="K331" s="104">
        <v>154.63</v>
      </c>
      <c r="L331" s="104">
        <v>70.010000000000005</v>
      </c>
      <c r="M331" s="105">
        <v>711995</v>
      </c>
      <c r="N331" s="105">
        <v>911278</v>
      </c>
      <c r="O331" s="102" t="s">
        <v>86</v>
      </c>
      <c r="P331" s="102" t="s">
        <v>1017</v>
      </c>
      <c r="Q331" s="102" t="s">
        <v>1018</v>
      </c>
      <c r="R331" s="104">
        <v>148.56</v>
      </c>
    </row>
    <row r="332" spans="1:18" collapsed="1" x14ac:dyDescent="0.25">
      <c r="A332" s="102" t="s">
        <v>765</v>
      </c>
      <c r="B332" s="102" t="s">
        <v>766</v>
      </c>
      <c r="C332" s="103">
        <v>31367836099.529999</v>
      </c>
      <c r="D332" s="99">
        <v>-2.84629404617254E-2</v>
      </c>
      <c r="E332" s="99">
        <v>-0.151396959325002</v>
      </c>
      <c r="F332" s="98">
        <v>-0.18946248004257601</v>
      </c>
      <c r="G332" s="99">
        <v>-0.156788821513314</v>
      </c>
      <c r="H332" s="98">
        <v>8.9636140637775891E-2</v>
      </c>
      <c r="I332" s="98">
        <v>-0.157965405576179</v>
      </c>
      <c r="J332" s="99">
        <v>-0.16255138645230599</v>
      </c>
      <c r="K332" s="104">
        <v>414.12</v>
      </c>
      <c r="L332" s="104">
        <v>275.23</v>
      </c>
      <c r="M332" s="105">
        <v>412262</v>
      </c>
      <c r="N332" s="105">
        <v>204224</v>
      </c>
      <c r="O332" s="102" t="s">
        <v>109</v>
      </c>
      <c r="P332" s="102" t="s">
        <v>110</v>
      </c>
      <c r="Q332" s="102" t="s">
        <v>110</v>
      </c>
      <c r="R332" s="104">
        <v>319.83</v>
      </c>
    </row>
    <row r="333" spans="1:18" collapsed="1" x14ac:dyDescent="0.25">
      <c r="A333" s="102" t="s">
        <v>613</v>
      </c>
      <c r="B333" s="102" t="s">
        <v>614</v>
      </c>
      <c r="C333" s="103">
        <v>90451425862.199997</v>
      </c>
      <c r="D333" s="98">
        <v>-2.00481154771451E-2</v>
      </c>
      <c r="E333" s="99">
        <v>-2.55183413078151E-2</v>
      </c>
      <c r="F333" s="99">
        <v>-5.4033132063786994E-2</v>
      </c>
      <c r="G333" s="98">
        <v>-7.4663031955171905E-2</v>
      </c>
      <c r="H333" s="98">
        <v>-0.20015708862416498</v>
      </c>
      <c r="I333" s="98">
        <v>-4.09668811803484E-2</v>
      </c>
      <c r="J333" s="98">
        <v>-0.15444229172432899</v>
      </c>
      <c r="K333" s="104">
        <v>82.435000000000002</v>
      </c>
      <c r="L333" s="104">
        <v>52.28</v>
      </c>
      <c r="M333" s="105">
        <v>2793550</v>
      </c>
      <c r="N333" s="105">
        <v>3358283</v>
      </c>
      <c r="O333" s="102" t="s">
        <v>17</v>
      </c>
      <c r="P333" s="102" t="s">
        <v>182</v>
      </c>
      <c r="Q333" s="102" t="s">
        <v>615</v>
      </c>
      <c r="R333" s="104">
        <v>61.1</v>
      </c>
    </row>
    <row r="334" spans="1:18" collapsed="1" x14ac:dyDescent="0.25">
      <c r="A334" s="102" t="s">
        <v>554</v>
      </c>
      <c r="B334" s="102" t="s">
        <v>555</v>
      </c>
      <c r="C334" s="103">
        <v>86868475599.360001</v>
      </c>
      <c r="D334" s="99">
        <v>6.2642989432399902E-3</v>
      </c>
      <c r="E334" s="99">
        <v>1.5111550719859399E-2</v>
      </c>
      <c r="F334" s="98">
        <v>0.179780303997956</v>
      </c>
      <c r="G334" s="98">
        <v>0.38198548664621801</v>
      </c>
      <c r="H334" s="98">
        <v>0.59890942138745795</v>
      </c>
      <c r="I334" s="98">
        <v>0.279027902790279</v>
      </c>
      <c r="J334" s="98">
        <v>0.406662859318485</v>
      </c>
      <c r="K334" s="104">
        <v>380.41</v>
      </c>
      <c r="L334" s="104">
        <v>194.34</v>
      </c>
      <c r="M334" s="105">
        <v>582204</v>
      </c>
      <c r="N334" s="105">
        <v>504587</v>
      </c>
      <c r="O334" s="102" t="s">
        <v>21</v>
      </c>
      <c r="P334" s="102" t="s">
        <v>22</v>
      </c>
      <c r="Q334" s="102" t="s">
        <v>22</v>
      </c>
      <c r="R334" s="104">
        <v>369.46</v>
      </c>
    </row>
    <row r="335" spans="1:18" collapsed="1" x14ac:dyDescent="0.25">
      <c r="A335" s="102" t="s">
        <v>884</v>
      </c>
      <c r="B335" s="102" t="s">
        <v>885</v>
      </c>
      <c r="C335" s="103">
        <v>15705162701.620001</v>
      </c>
      <c r="D335" s="99">
        <v>1.3511438661139501E-2</v>
      </c>
      <c r="E335" s="99">
        <v>3.17286652078776E-2</v>
      </c>
      <c r="F335" s="99">
        <v>-0.15985745195367199</v>
      </c>
      <c r="G335" s="99">
        <v>-0.142949883147234</v>
      </c>
      <c r="H335" s="99">
        <v>-0.21106728815585002</v>
      </c>
      <c r="I335" s="99">
        <v>-0.15749840459476699</v>
      </c>
      <c r="J335" s="99">
        <v>-9.9331423113658099E-2</v>
      </c>
      <c r="K335" s="104">
        <v>87.5</v>
      </c>
      <c r="L335" s="104">
        <v>52.92</v>
      </c>
      <c r="M335" s="105">
        <v>1018117</v>
      </c>
      <c r="N335" s="105">
        <v>668360</v>
      </c>
      <c r="O335" s="102" t="s">
        <v>66</v>
      </c>
      <c r="P335" s="102" t="s">
        <v>164</v>
      </c>
      <c r="Q335" s="102" t="s">
        <v>165</v>
      </c>
      <c r="R335" s="104">
        <v>66.010000000000005</v>
      </c>
    </row>
    <row r="336" spans="1:18" collapsed="1" x14ac:dyDescent="0.25">
      <c r="A336" s="102" t="s">
        <v>317</v>
      </c>
      <c r="B336" s="102" t="s">
        <v>318</v>
      </c>
      <c r="C336" s="103">
        <v>18186446278.880001</v>
      </c>
      <c r="D336" s="98">
        <v>-2.1078735275883397E-2</v>
      </c>
      <c r="E336" s="99">
        <v>0.10111576011157601</v>
      </c>
      <c r="F336" s="99">
        <v>0.22975077881619899</v>
      </c>
      <c r="G336" s="99">
        <v>0.44729605866177802</v>
      </c>
      <c r="H336" s="99">
        <v>0.47708138447146903</v>
      </c>
      <c r="I336" s="99">
        <v>0.26827309236947799</v>
      </c>
      <c r="J336" s="98">
        <v>0.48962264150943396</v>
      </c>
      <c r="K336" s="104">
        <v>16.295000000000002</v>
      </c>
      <c r="L336" s="104">
        <v>6.86</v>
      </c>
      <c r="M336" s="105">
        <v>4218871</v>
      </c>
      <c r="N336" s="105">
        <v>3104746</v>
      </c>
      <c r="O336" s="102" t="s">
        <v>109</v>
      </c>
      <c r="P336" s="102" t="s">
        <v>187</v>
      </c>
      <c r="Q336" s="102" t="s">
        <v>187</v>
      </c>
      <c r="R336" s="104">
        <v>15.79</v>
      </c>
    </row>
    <row r="337" spans="1:18" collapsed="1" x14ac:dyDescent="0.25">
      <c r="A337" s="102" t="s">
        <v>467</v>
      </c>
      <c r="B337" s="102" t="s">
        <v>468</v>
      </c>
      <c r="C337" s="103">
        <v>15330894024.6</v>
      </c>
      <c r="D337" s="99">
        <v>-6.6335916160320495E-3</v>
      </c>
      <c r="E337" s="99">
        <v>1.3478928510493E-2</v>
      </c>
      <c r="F337" s="99">
        <v>8.9974922013578595E-2</v>
      </c>
      <c r="G337" s="98">
        <v>8.3150984682713189E-2</v>
      </c>
      <c r="H337" s="98">
        <v>5.7253040640759201E-2</v>
      </c>
      <c r="I337" s="98">
        <v>0.11920612988318</v>
      </c>
      <c r="J337" s="98">
        <v>0.35513307984790898</v>
      </c>
      <c r="K337" s="104">
        <v>182.89</v>
      </c>
      <c r="L337" s="104">
        <v>116.6</v>
      </c>
      <c r="M337" s="105">
        <v>250021</v>
      </c>
      <c r="N337" s="105">
        <v>268659</v>
      </c>
      <c r="O337" s="102" t="s">
        <v>21</v>
      </c>
      <c r="P337" s="102" t="s">
        <v>83</v>
      </c>
      <c r="Q337" s="102" t="s">
        <v>83</v>
      </c>
      <c r="R337" s="104">
        <v>178.2</v>
      </c>
    </row>
    <row r="338" spans="1:18" collapsed="1" x14ac:dyDescent="0.25">
      <c r="A338" s="102" t="s">
        <v>806</v>
      </c>
      <c r="B338" s="102" t="s">
        <v>807</v>
      </c>
      <c r="C338" s="103">
        <v>60667839348.900002</v>
      </c>
      <c r="D338" s="98">
        <v>2.28571428571422E-3</v>
      </c>
      <c r="E338" s="99">
        <v>7.0258019525802004E-2</v>
      </c>
      <c r="F338" s="99">
        <v>0.180576923076923</v>
      </c>
      <c r="G338" s="98">
        <v>0.29214902125868197</v>
      </c>
      <c r="H338" s="99">
        <v>0.41942196531791898</v>
      </c>
      <c r="I338" s="99">
        <v>0.34804567413263099</v>
      </c>
      <c r="J338" s="99">
        <v>0.322775263951735</v>
      </c>
      <c r="K338" s="104">
        <v>62.26</v>
      </c>
      <c r="L338" s="104">
        <v>33.630000000000003</v>
      </c>
      <c r="M338" s="105">
        <v>3896080</v>
      </c>
      <c r="N338" s="105">
        <v>3518357</v>
      </c>
      <c r="O338" s="102" t="s">
        <v>74</v>
      </c>
      <c r="P338" s="102" t="s">
        <v>448</v>
      </c>
      <c r="Q338" s="102" t="s">
        <v>449</v>
      </c>
      <c r="R338" s="104">
        <v>61.39</v>
      </c>
    </row>
    <row r="339" spans="1:18" collapsed="1" x14ac:dyDescent="0.25">
      <c r="A339" s="102" t="s">
        <v>233</v>
      </c>
      <c r="B339" s="102" t="s">
        <v>234</v>
      </c>
      <c r="C339" s="103">
        <v>16512461897.799999</v>
      </c>
      <c r="D339" s="98">
        <v>-6.0309698451507805E-2</v>
      </c>
      <c r="E339" s="99">
        <v>-9.9026781274419301E-2</v>
      </c>
      <c r="F339" s="99">
        <v>-4.1272960919192601E-2</v>
      </c>
      <c r="G339" s="98">
        <v>-0.13574105621805799</v>
      </c>
      <c r="H339" s="98">
        <v>-0.236377867421278</v>
      </c>
      <c r="I339" s="99">
        <v>-6.8795888399412503E-2</v>
      </c>
      <c r="J339" s="99">
        <v>-0.32872869694082801</v>
      </c>
      <c r="K339" s="104">
        <v>194.95</v>
      </c>
      <c r="L339" s="104">
        <v>120.58499999999999</v>
      </c>
      <c r="M339" s="105">
        <v>779733</v>
      </c>
      <c r="N339" s="105">
        <v>630630</v>
      </c>
      <c r="O339" s="102" t="s">
        <v>66</v>
      </c>
      <c r="P339" s="102" t="s">
        <v>125</v>
      </c>
      <c r="Q339" s="102" t="s">
        <v>235</v>
      </c>
      <c r="R339" s="104">
        <v>126.83</v>
      </c>
    </row>
    <row r="340" spans="1:18" collapsed="1" x14ac:dyDescent="0.25">
      <c r="A340" s="102" t="s">
        <v>596</v>
      </c>
      <c r="B340" s="102" t="s">
        <v>597</v>
      </c>
      <c r="C340" s="103">
        <v>25849040000</v>
      </c>
      <c r="D340" s="99">
        <v>-3.78029079159935E-2</v>
      </c>
      <c r="E340" s="99">
        <v>-2.3606557377049201E-2</v>
      </c>
      <c r="F340" s="99">
        <v>4.4179523141655103E-2</v>
      </c>
      <c r="G340" s="98">
        <v>0.19310897435897398</v>
      </c>
      <c r="H340" s="98">
        <v>0.143186180422265</v>
      </c>
      <c r="I340" s="99">
        <v>9.8892988929889292E-2</v>
      </c>
      <c r="J340" s="99">
        <v>0.241350562734473</v>
      </c>
      <c r="K340" s="104">
        <v>31.53</v>
      </c>
      <c r="L340" s="104">
        <v>17.739999999999998</v>
      </c>
      <c r="M340" s="105">
        <v>3970446</v>
      </c>
      <c r="N340" s="105">
        <v>3477522</v>
      </c>
      <c r="O340" s="102" t="s">
        <v>24</v>
      </c>
      <c r="P340" s="102" t="s">
        <v>64</v>
      </c>
      <c r="Q340" s="102" t="s">
        <v>65</v>
      </c>
      <c r="R340" s="104">
        <v>29.78</v>
      </c>
    </row>
    <row r="341" spans="1:18" collapsed="1" x14ac:dyDescent="0.25">
      <c r="A341" s="102" t="s">
        <v>340</v>
      </c>
      <c r="B341" s="102" t="s">
        <v>341</v>
      </c>
      <c r="C341" s="103">
        <v>21233725124.43</v>
      </c>
      <c r="D341" s="99">
        <v>4.3621700879765204E-2</v>
      </c>
      <c r="E341" s="99">
        <v>0.104038557420641</v>
      </c>
      <c r="F341" s="99">
        <v>3.8022813688212802E-2</v>
      </c>
      <c r="G341" s="99">
        <v>2.7532869296210502E-2</v>
      </c>
      <c r="H341" s="99">
        <v>-8.1231847309944302E-2</v>
      </c>
      <c r="I341" s="99">
        <v>3.0295197228971601E-2</v>
      </c>
      <c r="J341" s="99">
        <v>-4.4768250011982903E-2</v>
      </c>
      <c r="K341" s="104">
        <v>245.13</v>
      </c>
      <c r="L341" s="104">
        <v>177.66</v>
      </c>
      <c r="M341" s="105">
        <v>374337</v>
      </c>
      <c r="N341" s="105">
        <v>304584</v>
      </c>
      <c r="O341" s="102" t="s">
        <v>51</v>
      </c>
      <c r="P341" s="102" t="s">
        <v>52</v>
      </c>
      <c r="Q341" s="102" t="s">
        <v>1031</v>
      </c>
      <c r="R341" s="104">
        <v>199.29</v>
      </c>
    </row>
    <row r="342" spans="1:18" collapsed="1" x14ac:dyDescent="0.25">
      <c r="A342" s="102" t="s">
        <v>290</v>
      </c>
      <c r="B342" s="102" t="s">
        <v>291</v>
      </c>
      <c r="C342" s="103">
        <v>37223350312.949997</v>
      </c>
      <c r="D342" s="98">
        <v>-2.62532299741602E-2</v>
      </c>
      <c r="E342" s="99">
        <v>-1.86458333333334E-2</v>
      </c>
      <c r="F342" s="99">
        <v>7.8905176362803503E-2</v>
      </c>
      <c r="G342" s="98">
        <v>0.23635170603674499</v>
      </c>
      <c r="H342" s="98">
        <v>0.17468827930174499</v>
      </c>
      <c r="I342" s="98">
        <v>0.18921989396617001</v>
      </c>
      <c r="J342" s="98">
        <v>3.1308155446086602E-2</v>
      </c>
      <c r="K342" s="104">
        <v>100</v>
      </c>
      <c r="L342" s="104">
        <v>65.635000000000005</v>
      </c>
      <c r="M342" s="105">
        <v>1397307</v>
      </c>
      <c r="N342" s="105">
        <v>845037</v>
      </c>
      <c r="O342" s="102" t="s">
        <v>21</v>
      </c>
      <c r="P342" s="102" t="s">
        <v>244</v>
      </c>
      <c r="Q342" s="102" t="s">
        <v>1027</v>
      </c>
      <c r="R342" s="104">
        <v>94.21</v>
      </c>
    </row>
    <row r="343" spans="1:18" collapsed="1" x14ac:dyDescent="0.25">
      <c r="A343" s="102" t="s">
        <v>1267</v>
      </c>
      <c r="B343" s="102" t="s">
        <v>1268</v>
      </c>
      <c r="C343" s="103">
        <v>39014244590.230003</v>
      </c>
      <c r="D343" s="99">
        <v>-4.9386823842570503E-2</v>
      </c>
      <c r="E343" s="99">
        <v>-3.9248654880860802E-2</v>
      </c>
      <c r="F343" s="99">
        <v>-4.2560321715817598E-2</v>
      </c>
      <c r="G343" s="99">
        <v>9.4995619798510914E-2</v>
      </c>
      <c r="H343" s="99">
        <v>4.7068062827225095E-2</v>
      </c>
      <c r="I343" s="99">
        <v>-4.3110047846889897E-2</v>
      </c>
      <c r="J343" s="99">
        <v>0.13218976449275399</v>
      </c>
      <c r="K343" s="104">
        <v>218.11</v>
      </c>
      <c r="L343" s="104">
        <v>133.43</v>
      </c>
      <c r="M343" s="105">
        <v>261485</v>
      </c>
      <c r="N343" s="105">
        <v>299901</v>
      </c>
      <c r="O343" s="102" t="s">
        <v>44</v>
      </c>
      <c r="P343" s="102" t="s">
        <v>93</v>
      </c>
      <c r="Q343" s="102" t="s">
        <v>94</v>
      </c>
      <c r="R343" s="104">
        <v>199.99</v>
      </c>
    </row>
    <row r="344" spans="1:18" collapsed="1" x14ac:dyDescent="0.25">
      <c r="A344" s="102" t="s">
        <v>262</v>
      </c>
      <c r="B344" s="102" t="s">
        <v>263</v>
      </c>
      <c r="C344" s="103">
        <v>19687460702.349998</v>
      </c>
      <c r="D344" s="99">
        <v>-1.07923068882617E-2</v>
      </c>
      <c r="E344" s="99">
        <v>2.0900755124056102E-2</v>
      </c>
      <c r="F344" s="98">
        <v>4.1546292474893498E-2</v>
      </c>
      <c r="G344" s="98">
        <v>0.126033672437385</v>
      </c>
      <c r="H344" s="98">
        <v>0.16577358955407701</v>
      </c>
      <c r="I344" s="98">
        <v>9.8520023215322008E-2</v>
      </c>
      <c r="J344" s="98">
        <v>0.13037116665173601</v>
      </c>
      <c r="K344" s="104">
        <v>390</v>
      </c>
      <c r="L344" s="104">
        <v>290.08999999999997</v>
      </c>
      <c r="M344" s="105">
        <v>146738</v>
      </c>
      <c r="N344" s="105">
        <v>103074</v>
      </c>
      <c r="O344" s="102" t="s">
        <v>21</v>
      </c>
      <c r="P344" s="102" t="s">
        <v>244</v>
      </c>
      <c r="Q344" s="102" t="s">
        <v>1027</v>
      </c>
      <c r="R344" s="104">
        <v>378.55</v>
      </c>
    </row>
    <row r="345" spans="1:18" collapsed="1" x14ac:dyDescent="0.25">
      <c r="A345" s="102" t="s">
        <v>1049</v>
      </c>
      <c r="B345" s="102" t="s">
        <v>1050</v>
      </c>
      <c r="C345" s="103">
        <v>131562614717.73</v>
      </c>
      <c r="D345" s="99">
        <v>-1.5063520871143401E-2</v>
      </c>
      <c r="E345" s="99">
        <v>5.1948051948052E-2</v>
      </c>
      <c r="F345" s="99">
        <v>-0.13274383423001099</v>
      </c>
      <c r="G345" s="98">
        <v>-0.20491282902769001</v>
      </c>
      <c r="H345" s="99">
        <v>-6.1884183232497898E-2</v>
      </c>
      <c r="I345" s="99">
        <v>-0.116123778501629</v>
      </c>
      <c r="J345" s="99">
        <v>-0.17241905149189202</v>
      </c>
      <c r="K345" s="104">
        <v>223.49</v>
      </c>
      <c r="L345" s="104">
        <v>144.16999999999999</v>
      </c>
      <c r="M345" s="105">
        <v>6296687</v>
      </c>
      <c r="N345" s="105">
        <v>2825673</v>
      </c>
      <c r="O345" s="102" t="s">
        <v>66</v>
      </c>
      <c r="P345" s="102" t="s">
        <v>164</v>
      </c>
      <c r="Q345" s="102" t="s">
        <v>184</v>
      </c>
      <c r="R345" s="104">
        <v>162.81</v>
      </c>
    </row>
    <row r="346" spans="1:18" collapsed="1" x14ac:dyDescent="0.25">
      <c r="A346" s="102" t="s">
        <v>1318</v>
      </c>
      <c r="B346" s="102" t="s">
        <v>1319</v>
      </c>
      <c r="C346" s="103">
        <v>82087094571.300003</v>
      </c>
      <c r="D346" s="99">
        <v>-3.8957991081905702E-2</v>
      </c>
      <c r="E346" s="99">
        <v>8.8691796008868399E-3</v>
      </c>
      <c r="F346" s="98">
        <v>2.3661879895560101E-3</v>
      </c>
      <c r="G346" s="98">
        <v>0.10516372795969801</v>
      </c>
      <c r="H346" s="99">
        <v>9.9328859060402688E-2</v>
      </c>
      <c r="I346" s="99">
        <v>-1.5625E-2</v>
      </c>
      <c r="J346" s="98">
        <v>0.17875647668393799</v>
      </c>
      <c r="K346" s="104">
        <v>131.53</v>
      </c>
      <c r="L346" s="104">
        <v>76.75</v>
      </c>
      <c r="M346" s="105">
        <v>1253509</v>
      </c>
      <c r="N346" s="105">
        <v>2652624</v>
      </c>
      <c r="O346" s="102" t="s">
        <v>33</v>
      </c>
      <c r="P346" s="102" t="s">
        <v>564</v>
      </c>
      <c r="Q346" s="102" t="s">
        <v>564</v>
      </c>
      <c r="R346" s="104">
        <v>122.85</v>
      </c>
    </row>
    <row r="347" spans="1:18" collapsed="1" x14ac:dyDescent="0.25">
      <c r="A347" s="102" t="s">
        <v>878</v>
      </c>
      <c r="B347" s="102" t="s">
        <v>879</v>
      </c>
      <c r="C347" s="103">
        <v>13888534721.879999</v>
      </c>
      <c r="D347" s="99">
        <v>-9.4996133878272309E-3</v>
      </c>
      <c r="E347" s="99">
        <v>4.7913988547388299E-2</v>
      </c>
      <c r="F347" s="99">
        <v>6.2440758293838904E-2</v>
      </c>
      <c r="G347" s="99">
        <v>0.33041543026706199</v>
      </c>
      <c r="H347" s="99">
        <v>0.204918032786885</v>
      </c>
      <c r="I347" s="99">
        <v>0.20718901453958</v>
      </c>
      <c r="J347" s="99">
        <v>5.1230949589683404E-2</v>
      </c>
      <c r="K347" s="104">
        <v>93.09</v>
      </c>
      <c r="L347" s="104">
        <v>53.98</v>
      </c>
      <c r="M347" s="105">
        <v>717643</v>
      </c>
      <c r="N347" s="105">
        <v>499642</v>
      </c>
      <c r="O347" s="102" t="s">
        <v>21</v>
      </c>
      <c r="P347" s="102" t="s">
        <v>244</v>
      </c>
      <c r="Q347" s="102" t="s">
        <v>1027</v>
      </c>
      <c r="R347" s="104">
        <v>89.67</v>
      </c>
    </row>
    <row r="348" spans="1:18" collapsed="1" x14ac:dyDescent="0.25">
      <c r="A348" s="102" t="s">
        <v>779</v>
      </c>
      <c r="B348" s="102" t="s">
        <v>780</v>
      </c>
      <c r="C348" s="103">
        <v>171211816707.10001</v>
      </c>
      <c r="D348" s="98">
        <v>2.2752902155887197E-2</v>
      </c>
      <c r="E348" s="99">
        <v>-7.8507078507078498E-3</v>
      </c>
      <c r="F348" s="99">
        <v>-1.2679303278688501E-2</v>
      </c>
      <c r="G348" s="99">
        <v>5.31420765027322E-2</v>
      </c>
      <c r="H348" s="98">
        <v>0.15968409176382101</v>
      </c>
      <c r="I348" s="98">
        <v>3.7106959182344702E-3</v>
      </c>
      <c r="J348" s="98">
        <v>0.23928944618599801</v>
      </c>
      <c r="K348" s="104">
        <v>159.41999999999999</v>
      </c>
      <c r="L348" s="104">
        <v>112.14</v>
      </c>
      <c r="M348" s="105">
        <v>1678005</v>
      </c>
      <c r="N348" s="105">
        <v>1687116</v>
      </c>
      <c r="O348" s="102" t="s">
        <v>17</v>
      </c>
      <c r="P348" s="102" t="s">
        <v>59</v>
      </c>
      <c r="Q348" s="102" t="s">
        <v>379</v>
      </c>
      <c r="R348" s="104">
        <v>154.18</v>
      </c>
    </row>
    <row r="349" spans="1:18" collapsed="1" x14ac:dyDescent="0.25">
      <c r="A349" s="102" t="s">
        <v>465</v>
      </c>
      <c r="B349" s="102" t="s">
        <v>466</v>
      </c>
      <c r="C349" s="103">
        <v>40323726125.760002</v>
      </c>
      <c r="D349" s="99">
        <v>1.6838081368890402E-2</v>
      </c>
      <c r="E349" s="99">
        <v>2.6178010471204202E-2</v>
      </c>
      <c r="F349" s="99">
        <v>8.9101189315656096E-2</v>
      </c>
      <c r="G349" s="99">
        <v>0.106686478454681</v>
      </c>
      <c r="H349" s="99">
        <v>8.6136496208438607E-2</v>
      </c>
      <c r="I349" s="99">
        <v>0.124848973016512</v>
      </c>
      <c r="J349" s="99">
        <v>0.181347150259067</v>
      </c>
      <c r="K349" s="104">
        <v>114.82</v>
      </c>
      <c r="L349" s="104">
        <v>94.5</v>
      </c>
      <c r="M349" s="105">
        <v>648103</v>
      </c>
      <c r="N349" s="105">
        <v>740120</v>
      </c>
      <c r="O349" s="102" t="s">
        <v>29</v>
      </c>
      <c r="P349" s="102" t="s">
        <v>30</v>
      </c>
      <c r="Q349" s="102" t="s">
        <v>30</v>
      </c>
      <c r="R349" s="104">
        <v>111.72</v>
      </c>
    </row>
    <row r="350" spans="1:18" collapsed="1" x14ac:dyDescent="0.25">
      <c r="A350" s="102" t="s">
        <v>796</v>
      </c>
      <c r="B350" s="102" t="s">
        <v>797</v>
      </c>
      <c r="C350" s="103">
        <v>42706410345.360001</v>
      </c>
      <c r="D350" s="99">
        <v>-2.2662538699690402E-2</v>
      </c>
      <c r="E350" s="99">
        <v>1.1276268580215201E-2</v>
      </c>
      <c r="F350" s="99">
        <v>6.0040295500335905E-2</v>
      </c>
      <c r="G350" s="99">
        <v>0.43988323298668097</v>
      </c>
      <c r="H350" s="99">
        <v>0.195938778602819</v>
      </c>
      <c r="I350" s="99">
        <v>0.23854362837413701</v>
      </c>
      <c r="J350" s="99">
        <v>0.46555246053853305</v>
      </c>
      <c r="K350" s="104">
        <v>83.35</v>
      </c>
      <c r="L350" s="104">
        <v>34.15</v>
      </c>
      <c r="M350" s="105">
        <v>4733821</v>
      </c>
      <c r="N350" s="105">
        <v>3822457</v>
      </c>
      <c r="O350" s="102" t="s">
        <v>66</v>
      </c>
      <c r="P350" s="102" t="s">
        <v>67</v>
      </c>
      <c r="Q350" s="102" t="s">
        <v>68</v>
      </c>
      <c r="R350" s="104">
        <v>78.92</v>
      </c>
    </row>
    <row r="351" spans="1:18" collapsed="1" x14ac:dyDescent="0.25">
      <c r="A351" s="102" t="s">
        <v>101</v>
      </c>
      <c r="B351" s="102" t="s">
        <v>102</v>
      </c>
      <c r="C351" s="103">
        <v>13832878260</v>
      </c>
      <c r="D351" s="99">
        <v>-1.0984699882306902E-2</v>
      </c>
      <c r="E351" s="99">
        <v>1.9872813990460302E-3</v>
      </c>
      <c r="F351" s="99">
        <v>8.2748747315676496E-2</v>
      </c>
      <c r="G351" s="98">
        <v>8.3213978802635397E-2</v>
      </c>
      <c r="H351" s="98">
        <v>6.3563493179580807E-2</v>
      </c>
      <c r="I351" s="98">
        <v>9.5610604085180295E-2</v>
      </c>
      <c r="J351" s="99">
        <v>1.6395645746539501E-2</v>
      </c>
      <c r="K351" s="104">
        <v>78.17</v>
      </c>
      <c r="L351" s="104">
        <v>63.445</v>
      </c>
      <c r="M351" s="105">
        <v>758546</v>
      </c>
      <c r="N351" s="105">
        <v>604337</v>
      </c>
      <c r="O351" s="102" t="s">
        <v>51</v>
      </c>
      <c r="P351" s="102" t="s">
        <v>61</v>
      </c>
      <c r="Q351" s="102" t="s">
        <v>61</v>
      </c>
      <c r="R351" s="104">
        <v>75.63</v>
      </c>
    </row>
    <row r="352" spans="1:18" collapsed="1" x14ac:dyDescent="0.25">
      <c r="A352" s="102" t="s">
        <v>27</v>
      </c>
      <c r="B352" s="102" t="s">
        <v>28</v>
      </c>
      <c r="C352" s="103">
        <v>27198492253.18</v>
      </c>
      <c r="D352" s="99">
        <v>1.4859926918392198E-2</v>
      </c>
      <c r="E352" s="98">
        <v>3.5803083043262102E-2</v>
      </c>
      <c r="F352" s="98">
        <v>5.9781226151106398E-2</v>
      </c>
      <c r="G352" s="98">
        <v>5.25517938352702E-2</v>
      </c>
      <c r="H352" s="99">
        <v>8.3766909469302805E-2</v>
      </c>
      <c r="I352" s="99">
        <v>8.6593635889410409E-2</v>
      </c>
      <c r="J352" s="99">
        <v>0.27869858809085302</v>
      </c>
      <c r="K352" s="104">
        <v>42.1</v>
      </c>
      <c r="L352" s="104">
        <v>32.630000000000003</v>
      </c>
      <c r="M352" s="105">
        <v>1825557</v>
      </c>
      <c r="N352" s="105">
        <v>1584872</v>
      </c>
      <c r="O352" s="102" t="s">
        <v>29</v>
      </c>
      <c r="P352" s="102" t="s">
        <v>30</v>
      </c>
      <c r="Q352" s="102" t="s">
        <v>30</v>
      </c>
      <c r="R352" s="104">
        <v>41.66</v>
      </c>
    </row>
    <row r="353" spans="1:18" collapsed="1" x14ac:dyDescent="0.25">
      <c r="A353" s="102" t="s">
        <v>1281</v>
      </c>
      <c r="B353" s="102" t="s">
        <v>1322</v>
      </c>
      <c r="C353" s="103">
        <v>38045992759.260002</v>
      </c>
      <c r="D353" s="98">
        <v>-7.9046997389033896E-2</v>
      </c>
      <c r="E353" s="98">
        <v>-3.4423761292088705E-2</v>
      </c>
      <c r="F353" s="98">
        <v>-0.41035606820461401</v>
      </c>
      <c r="G353" s="98">
        <v>-0.50169527442254702</v>
      </c>
      <c r="H353" s="98">
        <v>-0.56572993936409199</v>
      </c>
      <c r="I353" s="98">
        <v>-0.376094454762536</v>
      </c>
      <c r="J353" s="99">
        <v>-0.48675882138959603</v>
      </c>
      <c r="K353" s="104">
        <v>444.59</v>
      </c>
      <c r="L353" s="104">
        <v>139.36000000000001</v>
      </c>
      <c r="M353" s="105">
        <v>4302920</v>
      </c>
      <c r="N353" s="105">
        <v>2691724</v>
      </c>
      <c r="O353" s="102" t="s">
        <v>24</v>
      </c>
      <c r="P353" s="102" t="s">
        <v>89</v>
      </c>
      <c r="Q353" s="102" t="s">
        <v>90</v>
      </c>
      <c r="R353" s="104">
        <v>141.09</v>
      </c>
    </row>
    <row r="354" spans="1:18" collapsed="1" x14ac:dyDescent="0.25">
      <c r="A354" s="102" t="s">
        <v>95</v>
      </c>
      <c r="B354" s="102" t="s">
        <v>96</v>
      </c>
      <c r="C354" s="103">
        <v>33193720101.5</v>
      </c>
      <c r="D354" s="98">
        <v>-2.4989455925769701E-2</v>
      </c>
      <c r="E354" s="98">
        <v>-5.8062544565549601E-2</v>
      </c>
      <c r="F354" s="98">
        <v>-0.16324314541670401</v>
      </c>
      <c r="G354" s="98">
        <v>-0.17289803220035802</v>
      </c>
      <c r="H354" s="98">
        <v>-0.32744199578151095</v>
      </c>
      <c r="I354" s="98">
        <v>-0.17569976822963099</v>
      </c>
      <c r="J354" s="98">
        <v>-0.37073834637631797</v>
      </c>
      <c r="K354" s="104">
        <v>161.22</v>
      </c>
      <c r="L354" s="104">
        <v>91.7</v>
      </c>
      <c r="M354" s="105">
        <v>1738008</v>
      </c>
      <c r="N354" s="105">
        <v>1332519</v>
      </c>
      <c r="O354" s="102" t="s">
        <v>21</v>
      </c>
      <c r="P354" s="102" t="s">
        <v>506</v>
      </c>
      <c r="Q354" s="102" t="s">
        <v>507</v>
      </c>
      <c r="R354" s="104">
        <v>92.47</v>
      </c>
    </row>
    <row r="355" spans="1:18" collapsed="1" x14ac:dyDescent="0.25">
      <c r="A355" s="102" t="s">
        <v>437</v>
      </c>
      <c r="B355" s="102" t="s">
        <v>438</v>
      </c>
      <c r="C355" s="103">
        <v>14235298435.6</v>
      </c>
      <c r="D355" s="99">
        <v>1.2879788639365898E-2</v>
      </c>
      <c r="E355" s="98">
        <v>5.8681394546082198E-2</v>
      </c>
      <c r="F355" s="98">
        <v>0.11852662290299</v>
      </c>
      <c r="G355" s="98">
        <v>9.3404634581105303E-2</v>
      </c>
      <c r="H355" s="99">
        <v>1.6235917826375099E-2</v>
      </c>
      <c r="I355" s="99">
        <v>0.17689946277820401</v>
      </c>
      <c r="J355" s="98">
        <v>6.5252854812403009E-4</v>
      </c>
      <c r="K355" s="104">
        <v>38.85</v>
      </c>
      <c r="L355" s="104">
        <v>25.315000000000001</v>
      </c>
      <c r="M355" s="105">
        <v>1196476</v>
      </c>
      <c r="N355" s="105">
        <v>1385337</v>
      </c>
      <c r="O355" s="102" t="s">
        <v>86</v>
      </c>
      <c r="P355" s="102" t="s">
        <v>407</v>
      </c>
      <c r="Q355" s="102" t="s">
        <v>439</v>
      </c>
      <c r="R355" s="104">
        <v>30.67</v>
      </c>
    </row>
    <row r="356" spans="1:18" collapsed="1" x14ac:dyDescent="0.25">
      <c r="A356" s="102" t="s">
        <v>950</v>
      </c>
      <c r="B356" s="102" t="s">
        <v>951</v>
      </c>
      <c r="C356" s="103">
        <v>146660047383.20001</v>
      </c>
      <c r="D356" s="98">
        <v>1.38857960871639E-2</v>
      </c>
      <c r="E356" s="98">
        <v>4.63738139794478E-2</v>
      </c>
      <c r="F356" s="99">
        <v>0.10302998840609799</v>
      </c>
      <c r="G356" s="99">
        <v>0.398332784907316</v>
      </c>
      <c r="H356" s="99">
        <v>0.45758254824842198</v>
      </c>
      <c r="I356" s="99">
        <v>0.31790270225566997</v>
      </c>
      <c r="J356" s="99">
        <v>0.44224721134918604</v>
      </c>
      <c r="K356" s="104">
        <v>646.49</v>
      </c>
      <c r="L356" s="104">
        <v>410.11</v>
      </c>
      <c r="M356" s="105">
        <v>393461</v>
      </c>
      <c r="N356" s="105">
        <v>394366</v>
      </c>
      <c r="O356" s="102" t="s">
        <v>21</v>
      </c>
      <c r="P356" s="102" t="s">
        <v>41</v>
      </c>
      <c r="Q356" s="102" t="s">
        <v>41</v>
      </c>
      <c r="R356" s="104">
        <v>637.42999999999995</v>
      </c>
    </row>
    <row r="357" spans="1:18" collapsed="1" x14ac:dyDescent="0.25">
      <c r="A357" s="102" t="s">
        <v>305</v>
      </c>
      <c r="B357" s="102" t="s">
        <v>1149</v>
      </c>
      <c r="C357" s="103">
        <v>66151822505.120003</v>
      </c>
      <c r="D357" s="99">
        <v>-1.32189442353148E-2</v>
      </c>
      <c r="E357" s="99">
        <v>8.0262590445157891E-2</v>
      </c>
      <c r="F357" s="99">
        <v>-6.8121693121693E-2</v>
      </c>
      <c r="G357" s="99">
        <v>-4.5877772134755405E-2</v>
      </c>
      <c r="H357" s="98">
        <v>8.9239986471469204E-2</v>
      </c>
      <c r="I357" s="98">
        <v>-9.0985011647839401E-3</v>
      </c>
      <c r="J357" s="99">
        <v>0.53894463785924007</v>
      </c>
      <c r="K357" s="104">
        <v>250.64</v>
      </c>
      <c r="L357" s="104">
        <v>116.38</v>
      </c>
      <c r="M357" s="105">
        <v>703008</v>
      </c>
      <c r="N357" s="105">
        <v>617147</v>
      </c>
      <c r="O357" s="102" t="s">
        <v>66</v>
      </c>
      <c r="P357" s="102" t="s">
        <v>125</v>
      </c>
      <c r="Q357" s="102" t="s">
        <v>306</v>
      </c>
      <c r="R357" s="104">
        <v>225.44</v>
      </c>
    </row>
    <row r="358" spans="1:18" collapsed="1" x14ac:dyDescent="0.25">
      <c r="A358" s="102" t="s">
        <v>960</v>
      </c>
      <c r="B358" s="102" t="s">
        <v>982</v>
      </c>
      <c r="C358" s="103">
        <v>15446591693.76</v>
      </c>
      <c r="D358" s="98">
        <v>-7.6144984546220901E-2</v>
      </c>
      <c r="E358" s="99">
        <v>-8.4950949697349093E-2</v>
      </c>
      <c r="F358" s="98">
        <v>-7.0530035335688995E-2</v>
      </c>
      <c r="G358" s="98">
        <v>-0.14151436031331602</v>
      </c>
      <c r="H358" s="98">
        <v>-0.11332838940200901</v>
      </c>
      <c r="I358" s="98">
        <v>-7.0964819568171099E-3</v>
      </c>
      <c r="J358" s="98">
        <v>1.94537121294385E-2</v>
      </c>
      <c r="K358" s="104">
        <v>167.2</v>
      </c>
      <c r="L358" s="104">
        <v>105.31450719999999</v>
      </c>
      <c r="M358" s="105">
        <v>413455</v>
      </c>
      <c r="N358" s="105">
        <v>384796</v>
      </c>
      <c r="O358" s="102" t="s">
        <v>21</v>
      </c>
      <c r="P358" s="102" t="s">
        <v>506</v>
      </c>
      <c r="Q358" s="102" t="s">
        <v>519</v>
      </c>
      <c r="R358" s="104">
        <v>131.52000000000001</v>
      </c>
    </row>
    <row r="359" spans="1:18" collapsed="1" x14ac:dyDescent="0.25">
      <c r="A359" s="102" t="s">
        <v>494</v>
      </c>
      <c r="B359" s="102" t="s">
        <v>495</v>
      </c>
      <c r="C359" s="103">
        <v>55606832598.239998</v>
      </c>
      <c r="D359" s="99">
        <v>7.2699149265273997E-3</v>
      </c>
      <c r="E359" s="98">
        <v>4.1586692258477297E-2</v>
      </c>
      <c r="F359" s="98">
        <v>7.9217765992707995E-2</v>
      </c>
      <c r="G359" s="99">
        <v>6.9820929850501298E-2</v>
      </c>
      <c r="H359" s="98">
        <v>6.4400130761686797E-2</v>
      </c>
      <c r="I359" s="99">
        <v>0.11145246629117599</v>
      </c>
      <c r="J359" s="99">
        <v>0.16431253352404798</v>
      </c>
      <c r="K359" s="104">
        <v>66.150000000000006</v>
      </c>
      <c r="L359" s="104">
        <v>48.07</v>
      </c>
      <c r="M359" s="105">
        <v>1393841</v>
      </c>
      <c r="N359" s="105">
        <v>1877326</v>
      </c>
      <c r="O359" s="102" t="s">
        <v>29</v>
      </c>
      <c r="P359" s="102" t="s">
        <v>30</v>
      </c>
      <c r="Q359" s="102" t="s">
        <v>30</v>
      </c>
      <c r="R359" s="104">
        <v>65.12</v>
      </c>
    </row>
    <row r="360" spans="1:18" collapsed="1" x14ac:dyDescent="0.25">
      <c r="A360" s="102" t="s">
        <v>489</v>
      </c>
      <c r="B360" s="102" t="s">
        <v>490</v>
      </c>
      <c r="C360" s="103">
        <v>52645323716.370003</v>
      </c>
      <c r="D360" s="99">
        <v>-2.8050490883590504E-2</v>
      </c>
      <c r="E360" s="99">
        <v>-4.7869794159884895E-3</v>
      </c>
      <c r="F360" s="99">
        <v>6.3575481350571991E-2</v>
      </c>
      <c r="G360" s="98">
        <v>0.17790368271954701</v>
      </c>
      <c r="H360" s="98">
        <v>0.23763394306743099</v>
      </c>
      <c r="I360" s="98">
        <v>0.11387657688373701</v>
      </c>
      <c r="J360" s="98">
        <v>0.23283018867924501</v>
      </c>
      <c r="K360" s="104">
        <v>238.78</v>
      </c>
      <c r="L360" s="104">
        <v>145.41999999999999</v>
      </c>
      <c r="M360" s="105">
        <v>466478</v>
      </c>
      <c r="N360" s="105">
        <v>464563</v>
      </c>
      <c r="O360" s="102" t="s">
        <v>21</v>
      </c>
      <c r="P360" s="102" t="s">
        <v>247</v>
      </c>
      <c r="Q360" s="102" t="s">
        <v>248</v>
      </c>
      <c r="R360" s="104">
        <v>228.69</v>
      </c>
    </row>
    <row r="361" spans="1:18" collapsed="1" x14ac:dyDescent="0.25">
      <c r="A361" s="102" t="s">
        <v>941</v>
      </c>
      <c r="B361" s="102" t="s">
        <v>942</v>
      </c>
      <c r="C361" s="103">
        <v>30717960000</v>
      </c>
      <c r="D361" s="99">
        <v>-5.2851621045988395E-3</v>
      </c>
      <c r="E361" s="99">
        <v>-9.4369434070669389E-2</v>
      </c>
      <c r="F361" s="99">
        <v>-0.129203784269042</v>
      </c>
      <c r="G361" s="98">
        <v>-0.143749575609425</v>
      </c>
      <c r="H361" s="98">
        <v>-0.11097010716300099</v>
      </c>
      <c r="I361" s="98">
        <v>-7.4019679835511901E-2</v>
      </c>
      <c r="J361" s="99">
        <v>-2.9327996305134399E-2</v>
      </c>
      <c r="K361" s="104">
        <v>154.22999999999999</v>
      </c>
      <c r="L361" s="104">
        <v>100.72</v>
      </c>
      <c r="M361" s="105">
        <v>594470</v>
      </c>
      <c r="N361" s="105">
        <v>462075</v>
      </c>
      <c r="O361" s="102" t="s">
        <v>21</v>
      </c>
      <c r="P361" s="102" t="s">
        <v>244</v>
      </c>
      <c r="Q361" s="102" t="s">
        <v>1027</v>
      </c>
      <c r="R361" s="104">
        <v>126.1</v>
      </c>
    </row>
    <row r="362" spans="1:18" collapsed="1" x14ac:dyDescent="0.25">
      <c r="A362" s="102" t="s">
        <v>1283</v>
      </c>
      <c r="B362" s="102" t="s">
        <v>1284</v>
      </c>
      <c r="C362" s="103">
        <v>65673638752.410004</v>
      </c>
      <c r="D362" s="98">
        <v>-1.7148431483287999E-2</v>
      </c>
      <c r="E362" s="98">
        <v>-2.9554902159586199E-2</v>
      </c>
      <c r="F362" s="99">
        <v>5.0024683231857797E-2</v>
      </c>
      <c r="G362" s="99">
        <v>4.2590272860955299E-2</v>
      </c>
      <c r="H362" s="99">
        <v>0.11173703467100299</v>
      </c>
      <c r="I362" s="99">
        <v>3.4141861595807801E-2</v>
      </c>
      <c r="J362" s="99">
        <v>4.1059386556449896E-2</v>
      </c>
      <c r="K362" s="104">
        <v>201.19</v>
      </c>
      <c r="L362" s="104">
        <v>136.34</v>
      </c>
      <c r="M362" s="105">
        <v>724738</v>
      </c>
      <c r="N362" s="105">
        <v>506607</v>
      </c>
      <c r="O362" s="102" t="s">
        <v>51</v>
      </c>
      <c r="P362" s="102" t="s">
        <v>61</v>
      </c>
      <c r="Q362" s="102" t="s">
        <v>61</v>
      </c>
      <c r="R362" s="104">
        <v>191.43</v>
      </c>
    </row>
    <row r="363" spans="1:18" collapsed="1" x14ac:dyDescent="0.25">
      <c r="A363" s="102" t="s">
        <v>724</v>
      </c>
      <c r="B363" s="102" t="s">
        <v>725</v>
      </c>
      <c r="C363" s="103">
        <v>84539210665.440002</v>
      </c>
      <c r="D363" s="99">
        <v>-3.49772487015673E-2</v>
      </c>
      <c r="E363" s="99">
        <v>-0.102696696440019</v>
      </c>
      <c r="F363" s="99">
        <v>-0.19308224442736399</v>
      </c>
      <c r="G363" s="98">
        <v>-0.175366246416087</v>
      </c>
      <c r="H363" s="98">
        <v>-0.30403076107133403</v>
      </c>
      <c r="I363" s="98">
        <v>-0.18376550169109401</v>
      </c>
      <c r="J363" s="99">
        <v>-0.31531061470732102</v>
      </c>
      <c r="K363" s="104">
        <v>329.84</v>
      </c>
      <c r="L363" s="104">
        <v>208.62</v>
      </c>
      <c r="M363" s="105">
        <v>1428702</v>
      </c>
      <c r="N363" s="105">
        <v>993283</v>
      </c>
      <c r="O363" s="102" t="s">
        <v>21</v>
      </c>
      <c r="P363" s="102" t="s">
        <v>506</v>
      </c>
      <c r="Q363" s="102" t="s">
        <v>507</v>
      </c>
      <c r="R363" s="104">
        <v>209.96</v>
      </c>
    </row>
    <row r="364" spans="1:18" collapsed="1" x14ac:dyDescent="0.25">
      <c r="A364" s="102" t="s">
        <v>1042</v>
      </c>
      <c r="B364" s="102" t="s">
        <v>1043</v>
      </c>
      <c r="C364" s="103">
        <v>31731675323.759998</v>
      </c>
      <c r="D364" s="99">
        <v>-1.88291731154322E-2</v>
      </c>
      <c r="E364" s="99">
        <v>-1.45136811705245E-2</v>
      </c>
      <c r="F364" s="99">
        <v>-0.15402956001492499</v>
      </c>
      <c r="G364" s="99">
        <v>-0.23003332815279101</v>
      </c>
      <c r="H364" s="99">
        <v>1.4762778983143501E-2</v>
      </c>
      <c r="I364" s="99">
        <v>-0.20878730879795601</v>
      </c>
      <c r="J364" s="99">
        <v>-0.24316372545136702</v>
      </c>
      <c r="K364" s="104">
        <v>2210.9299999999998</v>
      </c>
      <c r="L364" s="104">
        <v>1281.55</v>
      </c>
      <c r="M364" s="105">
        <v>86071</v>
      </c>
      <c r="N364" s="105">
        <v>62438</v>
      </c>
      <c r="O364" s="102" t="s">
        <v>66</v>
      </c>
      <c r="P364" s="102" t="s">
        <v>164</v>
      </c>
      <c r="Q364" s="102" t="s">
        <v>165</v>
      </c>
      <c r="R364" s="104">
        <v>1337.64</v>
      </c>
    </row>
    <row r="365" spans="1:18" collapsed="1" x14ac:dyDescent="0.25">
      <c r="A365" s="102" t="s">
        <v>1116</v>
      </c>
      <c r="B365" s="102" t="s">
        <v>1117</v>
      </c>
      <c r="C365" s="103">
        <v>26581089828.48</v>
      </c>
      <c r="D365" s="99">
        <v>3.0122278556516502E-2</v>
      </c>
      <c r="E365" s="98">
        <v>8.4288180819337602E-2</v>
      </c>
      <c r="F365" s="98">
        <v>0.122886866059818</v>
      </c>
      <c r="G365" s="98">
        <v>0.16926201760324999</v>
      </c>
      <c r="H365" s="98">
        <v>0.23313102463405902</v>
      </c>
      <c r="I365" s="98">
        <v>0.15094968343885401</v>
      </c>
      <c r="J365" s="99">
        <v>0.31131359149582399</v>
      </c>
      <c r="K365" s="104">
        <v>69.62</v>
      </c>
      <c r="L365" s="104">
        <v>47.74</v>
      </c>
      <c r="M365" s="105">
        <v>1137570</v>
      </c>
      <c r="N365" s="105">
        <v>1035621</v>
      </c>
      <c r="O365" s="102" t="s">
        <v>29</v>
      </c>
      <c r="P365" s="102" t="s">
        <v>161</v>
      </c>
      <c r="Q365" s="102" t="s">
        <v>161</v>
      </c>
      <c r="R365" s="104">
        <v>69.08</v>
      </c>
    </row>
    <row r="366" spans="1:18" collapsed="1" x14ac:dyDescent="0.25">
      <c r="A366" s="102" t="s">
        <v>592</v>
      </c>
      <c r="B366" s="102" t="s">
        <v>593</v>
      </c>
      <c r="C366" s="103">
        <v>73870879604.550003</v>
      </c>
      <c r="D366" s="98">
        <v>-9.1040506874172592E-3</v>
      </c>
      <c r="E366" s="98">
        <v>4.3566986265871896E-2</v>
      </c>
      <c r="F366" s="99">
        <v>6.7282846352613793E-2</v>
      </c>
      <c r="G366" s="99">
        <v>0.19370854792693301</v>
      </c>
      <c r="H366" s="99">
        <v>0.19172153584375301</v>
      </c>
      <c r="I366" s="99">
        <v>0.121566579634465</v>
      </c>
      <c r="J366" s="99">
        <v>0.17816785518376299</v>
      </c>
      <c r="K366" s="104">
        <v>333.81</v>
      </c>
      <c r="L366" s="104">
        <v>196.07</v>
      </c>
      <c r="M366" s="105">
        <v>556814</v>
      </c>
      <c r="N366" s="105">
        <v>475407</v>
      </c>
      <c r="O366" s="102" t="s">
        <v>17</v>
      </c>
      <c r="P366" s="102" t="s">
        <v>55</v>
      </c>
      <c r="Q366" s="102" t="s">
        <v>168</v>
      </c>
      <c r="R366" s="104">
        <v>322.17</v>
      </c>
    </row>
    <row r="367" spans="1:18" collapsed="1" x14ac:dyDescent="0.25">
      <c r="A367" s="102" t="s">
        <v>623</v>
      </c>
      <c r="B367" s="102" t="s">
        <v>624</v>
      </c>
      <c r="C367" s="103">
        <v>72254150490.289993</v>
      </c>
      <c r="D367" s="98">
        <v>1.37810072663513E-3</v>
      </c>
      <c r="E367" s="98">
        <v>-4.0456182472989106E-2</v>
      </c>
      <c r="F367" s="98">
        <v>-1.2112223458163301E-2</v>
      </c>
      <c r="G367" s="99">
        <v>0.11183752955904901</v>
      </c>
      <c r="H367" s="99">
        <v>0.41669620701878801</v>
      </c>
      <c r="I367" s="99">
        <v>-1.7092966060009599E-2</v>
      </c>
      <c r="J367" s="99">
        <v>0.67603271126022302</v>
      </c>
      <c r="K367" s="104">
        <v>87.6</v>
      </c>
      <c r="L367" s="104">
        <v>41.65</v>
      </c>
      <c r="M367" s="105">
        <v>2350066</v>
      </c>
      <c r="N367" s="105">
        <v>2501262</v>
      </c>
      <c r="O367" s="102" t="s">
        <v>17</v>
      </c>
      <c r="P367" s="102" t="s">
        <v>390</v>
      </c>
      <c r="Q367" s="102" t="s">
        <v>391</v>
      </c>
      <c r="R367" s="104">
        <v>79.930000000000007</v>
      </c>
    </row>
    <row r="368" spans="1:18" collapsed="1" x14ac:dyDescent="0.25">
      <c r="A368" s="102" t="s">
        <v>1061</v>
      </c>
      <c r="B368" s="102" t="s">
        <v>1062</v>
      </c>
      <c r="C368" s="103">
        <v>70312317705.759995</v>
      </c>
      <c r="D368" s="99">
        <v>-3.0029276453366803E-2</v>
      </c>
      <c r="E368" s="98">
        <v>-4.3786591902366695E-2</v>
      </c>
      <c r="F368" s="98">
        <v>-0.12549019607843101</v>
      </c>
      <c r="G368" s="99">
        <v>-4.3155375856093796E-2</v>
      </c>
      <c r="H368" s="99">
        <v>-6.9640564826701001E-2</v>
      </c>
      <c r="I368" s="99">
        <v>-0.145593869731801</v>
      </c>
      <c r="J368" s="99">
        <v>-0.17477939083404501</v>
      </c>
      <c r="K368" s="104">
        <v>163.92</v>
      </c>
      <c r="L368" s="104">
        <v>99.89</v>
      </c>
      <c r="M368" s="105">
        <v>1967626</v>
      </c>
      <c r="N368" s="105">
        <v>1664232</v>
      </c>
      <c r="O368" s="102" t="s">
        <v>17</v>
      </c>
      <c r="P368" s="102" t="s">
        <v>55</v>
      </c>
      <c r="Q368" s="102" t="s">
        <v>168</v>
      </c>
      <c r="R368" s="104">
        <v>115.96</v>
      </c>
    </row>
    <row r="369" spans="1:18" collapsed="1" x14ac:dyDescent="0.25">
      <c r="A369" s="102" t="s">
        <v>1052</v>
      </c>
      <c r="B369" s="102" t="s">
        <v>1053</v>
      </c>
      <c r="C369" s="103">
        <v>13680084000</v>
      </c>
      <c r="D369" s="99">
        <v>1.11304975633235E-2</v>
      </c>
      <c r="E369" s="98">
        <v>3.1390960139924505E-2</v>
      </c>
      <c r="F369" s="98">
        <v>4.64182310637902E-2</v>
      </c>
      <c r="G369" s="98">
        <v>2.6351949677852801E-2</v>
      </c>
      <c r="H369" s="98">
        <v>-2.9663028001898403E-3</v>
      </c>
      <c r="I369" s="98">
        <v>-9.518196552232289E-3</v>
      </c>
      <c r="J369" s="98">
        <v>1.36920200253332E-2</v>
      </c>
      <c r="K369" s="104">
        <v>370</v>
      </c>
      <c r="L369" s="104">
        <v>302.45999999999998</v>
      </c>
      <c r="M369" s="105">
        <v>152759</v>
      </c>
      <c r="N369" s="105">
        <v>140204</v>
      </c>
      <c r="O369" s="102" t="s">
        <v>24</v>
      </c>
      <c r="P369" s="102" t="s">
        <v>25</v>
      </c>
      <c r="Q369" s="102" t="s">
        <v>914</v>
      </c>
      <c r="R369" s="104">
        <v>336.12</v>
      </c>
    </row>
    <row r="370" spans="1:18" collapsed="1" x14ac:dyDescent="0.25">
      <c r="A370" s="102" t="s">
        <v>750</v>
      </c>
      <c r="B370" s="102" t="s">
        <v>1259</v>
      </c>
      <c r="C370" s="103">
        <v>39573162431.879997</v>
      </c>
      <c r="D370" s="99">
        <v>-9.1536403323488999E-4</v>
      </c>
      <c r="E370" s="99">
        <v>-2.8812368236123E-3</v>
      </c>
      <c r="F370" s="99">
        <v>8.4620088671456997E-2</v>
      </c>
      <c r="G370" s="99">
        <v>6.1415320167564201E-2</v>
      </c>
      <c r="H370" s="99">
        <v>8.0325871783158101E-2</v>
      </c>
      <c r="I370" s="99">
        <v>2.9680696661828598E-2</v>
      </c>
      <c r="J370" s="98">
        <v>0.27598920863309301</v>
      </c>
      <c r="K370" s="104">
        <v>144.41</v>
      </c>
      <c r="L370" s="104">
        <v>107.68</v>
      </c>
      <c r="M370" s="105">
        <v>594870</v>
      </c>
      <c r="N370" s="105">
        <v>544931</v>
      </c>
      <c r="O370" s="102" t="s">
        <v>24</v>
      </c>
      <c r="P370" s="102" t="s">
        <v>25</v>
      </c>
      <c r="Q370" s="102" t="s">
        <v>108</v>
      </c>
      <c r="R370" s="104">
        <v>141.88999999999999</v>
      </c>
    </row>
    <row r="371" spans="1:18" collapsed="1" x14ac:dyDescent="0.25">
      <c r="A371" s="102" t="s">
        <v>425</v>
      </c>
      <c r="B371" s="102" t="s">
        <v>426</v>
      </c>
      <c r="C371" s="103">
        <v>18862920404.900002</v>
      </c>
      <c r="D371" s="99">
        <v>-4.4974375065368602E-3</v>
      </c>
      <c r="E371" s="98">
        <v>7.2692437732446699E-2</v>
      </c>
      <c r="F371" s="98">
        <v>7.24507042253522E-2</v>
      </c>
      <c r="G371" s="99">
        <v>5.0899856464613299E-2</v>
      </c>
      <c r="H371" s="99">
        <v>-6.7959263611437407E-2</v>
      </c>
      <c r="I371" s="99">
        <v>5.8496441281138803E-2</v>
      </c>
      <c r="J371" s="99">
        <v>-3.8488736235983395E-2</v>
      </c>
      <c r="K371" s="104">
        <v>114.43</v>
      </c>
      <c r="L371" s="104">
        <v>84.64</v>
      </c>
      <c r="M371" s="105">
        <v>652806</v>
      </c>
      <c r="N371" s="105">
        <v>581806</v>
      </c>
      <c r="O371" s="102" t="s">
        <v>109</v>
      </c>
      <c r="P371" s="102" t="s">
        <v>135</v>
      </c>
      <c r="Q371" s="102" t="s">
        <v>136</v>
      </c>
      <c r="R371" s="104">
        <v>95.18</v>
      </c>
    </row>
    <row r="372" spans="1:18" collapsed="1" x14ac:dyDescent="0.25">
      <c r="A372" s="102" t="s">
        <v>512</v>
      </c>
      <c r="B372" s="102" t="s">
        <v>513</v>
      </c>
      <c r="C372" s="103">
        <v>13191954080.700001</v>
      </c>
      <c r="D372" s="99">
        <v>-6.9110424788618202E-2</v>
      </c>
      <c r="E372" s="99">
        <v>4.6919485252249198E-2</v>
      </c>
      <c r="F372" s="99">
        <v>7.2257537761707596E-2</v>
      </c>
      <c r="G372" s="99">
        <v>0.31874910342849</v>
      </c>
      <c r="H372" s="99">
        <v>0.28681410974244098</v>
      </c>
      <c r="I372" s="99">
        <v>0.177457572846622</v>
      </c>
      <c r="J372" s="99">
        <v>-0.104606993279439</v>
      </c>
      <c r="K372" s="104">
        <v>208.53</v>
      </c>
      <c r="L372" s="104">
        <v>122</v>
      </c>
      <c r="M372" s="105">
        <v>604701</v>
      </c>
      <c r="N372" s="105">
        <v>473267</v>
      </c>
      <c r="O372" s="102" t="s">
        <v>109</v>
      </c>
      <c r="P372" s="102" t="s">
        <v>135</v>
      </c>
      <c r="Q372" s="102" t="s">
        <v>261</v>
      </c>
      <c r="R372" s="104">
        <v>183.86</v>
      </c>
    </row>
    <row r="373" spans="1:18" collapsed="1" x14ac:dyDescent="0.25">
      <c r="A373" s="102" t="s">
        <v>932</v>
      </c>
      <c r="B373" s="102" t="s">
        <v>933</v>
      </c>
      <c r="C373" s="103">
        <v>26871802980</v>
      </c>
      <c r="D373" s="98">
        <v>-1.5631399317406102E-2</v>
      </c>
      <c r="E373" s="99">
        <v>-2.2172497965825801E-2</v>
      </c>
      <c r="F373" s="99">
        <v>-1.96464989802855E-2</v>
      </c>
      <c r="G373" s="99">
        <v>0.11868745636490599</v>
      </c>
      <c r="H373" s="99">
        <v>0.122344151295821</v>
      </c>
      <c r="I373" s="99">
        <v>5.5787392927739897E-2</v>
      </c>
      <c r="J373" s="99">
        <v>0.30980926430517702</v>
      </c>
      <c r="K373" s="104">
        <v>156.96</v>
      </c>
      <c r="L373" s="104">
        <v>81.62</v>
      </c>
      <c r="M373" s="105">
        <v>454052</v>
      </c>
      <c r="N373" s="105">
        <v>396086</v>
      </c>
      <c r="O373" s="102" t="s">
        <v>24</v>
      </c>
      <c r="P373" s="102" t="s">
        <v>89</v>
      </c>
      <c r="Q373" s="102" t="s">
        <v>122</v>
      </c>
      <c r="R373" s="104">
        <v>144.21</v>
      </c>
    </row>
    <row r="374" spans="1:18" collapsed="1" x14ac:dyDescent="0.25">
      <c r="A374" s="102" t="s">
        <v>360</v>
      </c>
      <c r="B374" s="102" t="s">
        <v>361</v>
      </c>
      <c r="C374" s="103">
        <v>7063220054.8800001</v>
      </c>
      <c r="D374" s="98">
        <v>-4.7133757961783297E-2</v>
      </c>
      <c r="E374" s="98">
        <v>-3.0145867098865499E-2</v>
      </c>
      <c r="F374" s="98">
        <v>-5.3164556962025294E-2</v>
      </c>
      <c r="G374" s="98">
        <v>-8.0516287645974099E-2</v>
      </c>
      <c r="H374" s="98">
        <v>-0.22607346094154199</v>
      </c>
      <c r="I374" s="98">
        <v>-7.3397336636729496E-2</v>
      </c>
      <c r="J374" s="98">
        <v>-0.12</v>
      </c>
      <c r="K374" s="104">
        <v>39.119999999999997</v>
      </c>
      <c r="L374" s="104">
        <v>26.405000000000001</v>
      </c>
      <c r="M374" s="105">
        <v>2642466</v>
      </c>
      <c r="N374" s="105">
        <v>1606667</v>
      </c>
      <c r="O374" s="102" t="s">
        <v>44</v>
      </c>
      <c r="P374" s="102" t="s">
        <v>159</v>
      </c>
      <c r="Q374" s="102" t="s">
        <v>159</v>
      </c>
      <c r="R374" s="104">
        <v>29.92</v>
      </c>
    </row>
    <row r="375" spans="1:18" collapsed="1" x14ac:dyDescent="0.25">
      <c r="A375" s="102" t="s">
        <v>336</v>
      </c>
      <c r="B375" s="102" t="s">
        <v>337</v>
      </c>
      <c r="C375" s="103">
        <v>92365122943.800003</v>
      </c>
      <c r="D375" s="99">
        <v>1.53418535575116E-2</v>
      </c>
      <c r="E375" s="99">
        <v>3.2018612896077998E-2</v>
      </c>
      <c r="F375" s="99">
        <v>4.6247156937073701E-2</v>
      </c>
      <c r="G375" s="99">
        <v>9.963404556722949E-2</v>
      </c>
      <c r="H375" s="98">
        <v>1.9230243181880501E-2</v>
      </c>
      <c r="I375" s="98">
        <v>0.14989352837700198</v>
      </c>
      <c r="J375" s="99">
        <v>4.8101265822784803E-2</v>
      </c>
      <c r="K375" s="104">
        <v>379.54</v>
      </c>
      <c r="L375" s="104">
        <v>308.83999999999997</v>
      </c>
      <c r="M375" s="105">
        <v>613262</v>
      </c>
      <c r="N375" s="105">
        <v>555227</v>
      </c>
      <c r="O375" s="102" t="s">
        <v>33</v>
      </c>
      <c r="P375" s="102" t="s">
        <v>47</v>
      </c>
      <c r="Q375" s="102" t="s">
        <v>175</v>
      </c>
      <c r="R375" s="104">
        <v>372.6</v>
      </c>
    </row>
    <row r="376" spans="1:18" collapsed="1" x14ac:dyDescent="0.25">
      <c r="A376" s="102" t="s">
        <v>462</v>
      </c>
      <c r="B376" s="102" t="s">
        <v>463</v>
      </c>
      <c r="C376" s="103">
        <v>328163291058.67999</v>
      </c>
      <c r="D376" s="99">
        <v>-2.67746151149084E-3</v>
      </c>
      <c r="E376" s="98">
        <v>2.1281457061722801E-2</v>
      </c>
      <c r="F376" s="98">
        <v>-2.2035381634056401E-2</v>
      </c>
      <c r="G376" s="98">
        <v>2.8668178978860301E-2</v>
      </c>
      <c r="H376" s="98">
        <v>0.16014089729328901</v>
      </c>
      <c r="I376" s="98">
        <v>1.57776839918191E-2</v>
      </c>
      <c r="J376" s="98">
        <v>0.49251097118870496</v>
      </c>
      <c r="K376" s="104">
        <v>332.79</v>
      </c>
      <c r="L376" s="104">
        <v>159.47</v>
      </c>
      <c r="M376" s="105">
        <v>1397080</v>
      </c>
      <c r="N376" s="105">
        <v>1464825</v>
      </c>
      <c r="O376" s="102" t="s">
        <v>21</v>
      </c>
      <c r="P376" s="102" t="s">
        <v>41</v>
      </c>
      <c r="Q376" s="102" t="s">
        <v>41</v>
      </c>
      <c r="R376" s="104">
        <v>312.89</v>
      </c>
    </row>
    <row r="377" spans="1:18" collapsed="1" x14ac:dyDescent="0.25">
      <c r="A377" s="102" t="s">
        <v>814</v>
      </c>
      <c r="B377" s="102" t="s">
        <v>815</v>
      </c>
      <c r="C377" s="103">
        <v>75522698293.119995</v>
      </c>
      <c r="D377" s="99">
        <v>7.672215230451411E-2</v>
      </c>
      <c r="E377" s="99">
        <v>8.6995085700587393E-2</v>
      </c>
      <c r="F377" s="98">
        <v>0.14957915018760801</v>
      </c>
      <c r="G377" s="98">
        <v>0.182742970420992</v>
      </c>
      <c r="H377" s="98">
        <v>-1.7698923333550099E-2</v>
      </c>
      <c r="I377" s="98">
        <v>0.18292810184702099</v>
      </c>
      <c r="J377" s="98">
        <v>-2.8828442921396399E-2</v>
      </c>
      <c r="K377" s="104">
        <v>492.22</v>
      </c>
      <c r="L377" s="104">
        <v>359.36</v>
      </c>
      <c r="M377" s="105">
        <v>358552</v>
      </c>
      <c r="N377" s="105">
        <v>386822</v>
      </c>
      <c r="O377" s="102" t="s">
        <v>66</v>
      </c>
      <c r="P377" s="102" t="s">
        <v>366</v>
      </c>
      <c r="Q377" s="102" t="s">
        <v>366</v>
      </c>
      <c r="R377" s="104">
        <v>453.44</v>
      </c>
    </row>
    <row r="378" spans="1:18" collapsed="1" x14ac:dyDescent="0.25">
      <c r="A378" s="102" t="s">
        <v>1055</v>
      </c>
      <c r="B378" s="102" t="s">
        <v>1056</v>
      </c>
      <c r="C378" s="103">
        <v>35542016126.050003</v>
      </c>
      <c r="D378" s="99">
        <v>5.3937432578222001E-4</v>
      </c>
      <c r="E378" s="99">
        <v>2.6563364692861101E-2</v>
      </c>
      <c r="F378" s="99">
        <v>7.4739281575898001E-2</v>
      </c>
      <c r="G378" s="99">
        <v>0.106141920095409</v>
      </c>
      <c r="H378" s="98">
        <v>-0.119183285849952</v>
      </c>
      <c r="I378" s="99">
        <v>7.5362318840579701E-2</v>
      </c>
      <c r="J378" s="99">
        <v>-0.11498091603053399</v>
      </c>
      <c r="K378" s="104">
        <v>25.16</v>
      </c>
      <c r="L378" s="104">
        <v>14.02</v>
      </c>
      <c r="M378" s="105">
        <v>7508030</v>
      </c>
      <c r="N378" s="105">
        <v>7253423</v>
      </c>
      <c r="O378" s="102" t="s">
        <v>86</v>
      </c>
      <c r="P378" s="102" t="s">
        <v>1040</v>
      </c>
      <c r="Q378" s="102" t="s">
        <v>1040</v>
      </c>
      <c r="R378" s="104">
        <v>18.55</v>
      </c>
    </row>
    <row r="379" spans="1:18" collapsed="1" x14ac:dyDescent="0.25">
      <c r="A379" s="102" t="s">
        <v>386</v>
      </c>
      <c r="B379" s="102" t="s">
        <v>387</v>
      </c>
      <c r="C379" s="103">
        <v>191543482639.38</v>
      </c>
      <c r="D379" s="99">
        <v>-3.2911584498359098E-2</v>
      </c>
      <c r="E379" s="99">
        <v>-5.9997049929935799E-2</v>
      </c>
      <c r="F379" s="98">
        <v>-0.18383094532938501</v>
      </c>
      <c r="G379" s="98">
        <v>-0.12119697309223801</v>
      </c>
      <c r="H379" s="98">
        <v>5.1088570014843994E-2</v>
      </c>
      <c r="I379" s="98">
        <v>-0.12016567434636301</v>
      </c>
      <c r="J379" s="99">
        <v>-5.2379182156133804E-2</v>
      </c>
      <c r="K379" s="104">
        <v>643.79999999999995</v>
      </c>
      <c r="L379" s="104">
        <v>385.54</v>
      </c>
      <c r="M379" s="105">
        <v>604308</v>
      </c>
      <c r="N379" s="105">
        <v>496543</v>
      </c>
      <c r="O379" s="102" t="s">
        <v>109</v>
      </c>
      <c r="P379" s="102" t="s">
        <v>110</v>
      </c>
      <c r="Q379" s="102" t="s">
        <v>110</v>
      </c>
      <c r="R379" s="104">
        <v>509.82</v>
      </c>
    </row>
    <row r="380" spans="1:18" collapsed="1" x14ac:dyDescent="0.25">
      <c r="A380" s="102" t="s">
        <v>1290</v>
      </c>
      <c r="B380" s="102" t="s">
        <v>1291</v>
      </c>
      <c r="C380" s="103">
        <v>44230101571.370003</v>
      </c>
      <c r="D380" s="99">
        <v>-9.4243304798554695E-3</v>
      </c>
      <c r="E380" s="99">
        <v>0.18176707579874399</v>
      </c>
      <c r="F380" s="99">
        <v>4.3604170114181599E-2</v>
      </c>
      <c r="G380" s="99">
        <v>-0.32177232887024798</v>
      </c>
      <c r="H380" s="99">
        <v>1.2929649855445001E-2</v>
      </c>
      <c r="I380" s="99">
        <v>-7.25053312743585E-2</v>
      </c>
      <c r="J380" s="99">
        <v>-0.14828820311972499</v>
      </c>
      <c r="K380" s="104">
        <v>201.69</v>
      </c>
      <c r="L380" s="104">
        <v>81.7</v>
      </c>
      <c r="M380" s="105">
        <v>2582291</v>
      </c>
      <c r="N380" s="105">
        <v>1687313</v>
      </c>
      <c r="O380" s="102" t="s">
        <v>66</v>
      </c>
      <c r="P380" s="102" t="s">
        <v>164</v>
      </c>
      <c r="Q380" s="102" t="s">
        <v>165</v>
      </c>
      <c r="R380" s="104">
        <v>126.13</v>
      </c>
    </row>
    <row r="381" spans="1:18" collapsed="1" x14ac:dyDescent="0.25">
      <c r="A381" s="102" t="s">
        <v>843</v>
      </c>
      <c r="B381" s="102" t="s">
        <v>43</v>
      </c>
      <c r="C381" s="103">
        <v>22872601482.66</v>
      </c>
      <c r="D381" s="99">
        <v>-7.6583210603829097E-2</v>
      </c>
      <c r="E381" s="99">
        <v>-0.14396237864077699</v>
      </c>
      <c r="F381" s="99">
        <v>-0.222191592005513</v>
      </c>
      <c r="G381" s="99">
        <v>-0.13768337408313</v>
      </c>
      <c r="H381" s="99">
        <v>-5.7772583068959805E-2</v>
      </c>
      <c r="I381" s="99">
        <v>-0.227726837279321</v>
      </c>
      <c r="J381" s="98">
        <v>3.1627056672760598E-2</v>
      </c>
      <c r="K381" s="104">
        <v>76.38</v>
      </c>
      <c r="L381" s="104">
        <v>46.42</v>
      </c>
      <c r="M381" s="105">
        <v>2050449</v>
      </c>
      <c r="N381" s="105">
        <v>1494172</v>
      </c>
      <c r="O381" s="102" t="s">
        <v>44</v>
      </c>
      <c r="P381" s="102" t="s">
        <v>45</v>
      </c>
      <c r="Q381" s="102" t="s">
        <v>46</v>
      </c>
      <c r="R381" s="104">
        <v>56.43</v>
      </c>
    </row>
    <row r="382" spans="1:18" collapsed="1" x14ac:dyDescent="0.25">
      <c r="A382" s="102" t="s">
        <v>1160</v>
      </c>
      <c r="B382" s="102" t="s">
        <v>1161</v>
      </c>
      <c r="C382" s="103">
        <v>37882520000</v>
      </c>
      <c r="D382" s="98">
        <v>-3.5281909373919801E-3</v>
      </c>
      <c r="E382" s="99">
        <v>-9.2718568909045104E-2</v>
      </c>
      <c r="F382" s="99">
        <v>-0.25259443752594402</v>
      </c>
      <c r="G382" s="99">
        <v>-0.35549689024117398</v>
      </c>
      <c r="H382" s="99">
        <v>-0.35093727469358299</v>
      </c>
      <c r="I382" s="99">
        <v>-0.329360275630878</v>
      </c>
      <c r="J382" s="99">
        <v>-0.44153225806451601</v>
      </c>
      <c r="K382" s="104">
        <v>281</v>
      </c>
      <c r="L382" s="104">
        <v>140.60499999999999</v>
      </c>
      <c r="M382" s="105">
        <v>1787279</v>
      </c>
      <c r="N382" s="105">
        <v>1202009</v>
      </c>
      <c r="O382" s="102" t="s">
        <v>66</v>
      </c>
      <c r="P382" s="102" t="s">
        <v>164</v>
      </c>
      <c r="Q382" s="102" t="s">
        <v>165</v>
      </c>
      <c r="R382" s="104">
        <v>144.04</v>
      </c>
    </row>
    <row r="383" spans="1:18" collapsed="1" x14ac:dyDescent="0.25">
      <c r="A383" s="102" t="s">
        <v>591</v>
      </c>
      <c r="B383" s="102" t="s">
        <v>1282</v>
      </c>
      <c r="C383" s="103">
        <v>112198509696</v>
      </c>
      <c r="D383" s="99">
        <v>-3.9016355605912899E-2</v>
      </c>
      <c r="E383" s="99">
        <v>-4.3641678847358499E-2</v>
      </c>
      <c r="F383" s="99">
        <v>8.5140914314145999E-2</v>
      </c>
      <c r="G383" s="99">
        <v>8.2435242957080698E-2</v>
      </c>
      <c r="H383" s="98">
        <v>0.35941349321777305</v>
      </c>
      <c r="I383" s="98">
        <v>0.11667824793670499</v>
      </c>
      <c r="J383" s="98">
        <v>0.53949579831932803</v>
      </c>
      <c r="K383" s="104">
        <v>971.93</v>
      </c>
      <c r="L383" s="104">
        <v>586.53</v>
      </c>
      <c r="M383" s="105">
        <v>244079</v>
      </c>
      <c r="N383" s="105">
        <v>196355</v>
      </c>
      <c r="O383" s="102" t="s">
        <v>109</v>
      </c>
      <c r="P383" s="102" t="s">
        <v>177</v>
      </c>
      <c r="Q383" s="102" t="s">
        <v>321</v>
      </c>
      <c r="R383" s="104">
        <v>916</v>
      </c>
    </row>
    <row r="384" spans="1:18" collapsed="1" x14ac:dyDescent="0.25">
      <c r="A384" s="102" t="s">
        <v>789</v>
      </c>
      <c r="B384" s="102" t="s">
        <v>790</v>
      </c>
      <c r="C384" s="103">
        <v>121903315981.3</v>
      </c>
      <c r="D384" s="99">
        <v>-1.1680293675955201E-3</v>
      </c>
      <c r="E384" s="99">
        <v>5.7123655913977603E-3</v>
      </c>
      <c r="F384" s="98">
        <v>5.7223595902508001E-2</v>
      </c>
      <c r="G384" s="98">
        <v>0.23092741106313</v>
      </c>
      <c r="H384" s="99">
        <v>0.25203932231750698</v>
      </c>
      <c r="I384" s="99">
        <v>0.10975157582499101</v>
      </c>
      <c r="J384" s="98">
        <v>6.6073018699911001E-2</v>
      </c>
      <c r="K384" s="104">
        <v>63.33</v>
      </c>
      <c r="L384" s="104">
        <v>42.52</v>
      </c>
      <c r="M384" s="105">
        <v>3861468</v>
      </c>
      <c r="N384" s="105">
        <v>3810603</v>
      </c>
      <c r="O384" s="102" t="s">
        <v>109</v>
      </c>
      <c r="P384" s="102" t="s">
        <v>187</v>
      </c>
      <c r="Q384" s="102" t="s">
        <v>187</v>
      </c>
      <c r="R384" s="104">
        <v>59.86</v>
      </c>
    </row>
    <row r="385" spans="1:18" collapsed="1" x14ac:dyDescent="0.25">
      <c r="A385" s="102" t="s">
        <v>678</v>
      </c>
      <c r="B385" s="102" t="s">
        <v>679</v>
      </c>
      <c r="C385" s="103">
        <v>86229536889.600006</v>
      </c>
      <c r="D385" s="98">
        <v>-2.6368069351635497E-3</v>
      </c>
      <c r="E385" s="98">
        <v>0.117623249413098</v>
      </c>
      <c r="F385" s="99">
        <v>-0.19073856975380998</v>
      </c>
      <c r="G385" s="99">
        <v>-0.17757788765115901</v>
      </c>
      <c r="H385" s="99">
        <v>-0.153551393274271</v>
      </c>
      <c r="I385" s="99">
        <v>-0.218388201658788</v>
      </c>
      <c r="J385" s="98">
        <v>-0.12007648183556401</v>
      </c>
      <c r="K385" s="104">
        <v>412.58</v>
      </c>
      <c r="L385" s="104">
        <v>161.52000000000001</v>
      </c>
      <c r="M385" s="105">
        <v>1420609</v>
      </c>
      <c r="N385" s="105">
        <v>1045034</v>
      </c>
      <c r="O385" s="102" t="s">
        <v>29</v>
      </c>
      <c r="P385" s="102" t="s">
        <v>161</v>
      </c>
      <c r="Q385" s="102" t="s">
        <v>161</v>
      </c>
      <c r="R385" s="104">
        <v>276.12</v>
      </c>
    </row>
    <row r="386" spans="1:18" collapsed="1" x14ac:dyDescent="0.25">
      <c r="A386" s="102" t="s">
        <v>249</v>
      </c>
      <c r="B386" s="102" t="s">
        <v>250</v>
      </c>
      <c r="C386" s="103">
        <v>30148439424</v>
      </c>
      <c r="D386" s="99">
        <v>-1.24030364624382E-2</v>
      </c>
      <c r="E386" s="98">
        <v>6.5091933968594903E-2</v>
      </c>
      <c r="F386" s="99">
        <v>0.22336981655618898</v>
      </c>
      <c r="G386" s="98">
        <v>0.16250000000000001</v>
      </c>
      <c r="H386" s="99">
        <v>-9.5440729483282596E-2</v>
      </c>
      <c r="I386" s="99">
        <v>0.140502994011976</v>
      </c>
      <c r="J386" s="98">
        <v>-0.32851985559566799</v>
      </c>
      <c r="K386" s="104">
        <v>436.56</v>
      </c>
      <c r="L386" s="104">
        <v>180.88</v>
      </c>
      <c r="M386" s="105">
        <v>906334</v>
      </c>
      <c r="N386" s="105">
        <v>704164</v>
      </c>
      <c r="O386" s="102" t="s">
        <v>44</v>
      </c>
      <c r="P386" s="102" t="s">
        <v>45</v>
      </c>
      <c r="Q386" s="102" t="s">
        <v>251</v>
      </c>
      <c r="R386" s="104">
        <v>238.08</v>
      </c>
    </row>
    <row r="387" spans="1:18" collapsed="1" x14ac:dyDescent="0.25">
      <c r="A387" s="102" t="s">
        <v>172</v>
      </c>
      <c r="B387" s="102" t="s">
        <v>173</v>
      </c>
      <c r="C387" s="103">
        <v>77519265472.139999</v>
      </c>
      <c r="D387" s="99">
        <v>9.0231874934425509E-3</v>
      </c>
      <c r="E387" s="98">
        <v>1.3596121416526099E-2</v>
      </c>
      <c r="F387" s="99">
        <v>0.140265591652834</v>
      </c>
      <c r="G387" s="98">
        <v>0.220586368828531</v>
      </c>
      <c r="H387" s="99">
        <v>0.13608978145304199</v>
      </c>
      <c r="I387" s="98">
        <v>0.21703366236395902</v>
      </c>
      <c r="J387" s="98">
        <v>0.108843537414966</v>
      </c>
      <c r="K387" s="104">
        <v>100.18</v>
      </c>
      <c r="L387" s="104">
        <v>74.55</v>
      </c>
      <c r="M387" s="105">
        <v>2029072</v>
      </c>
      <c r="N387" s="105">
        <v>1787440</v>
      </c>
      <c r="O387" s="102" t="s">
        <v>86</v>
      </c>
      <c r="P387" s="102" t="s">
        <v>174</v>
      </c>
      <c r="Q387" s="102" t="s">
        <v>174</v>
      </c>
      <c r="R387" s="104">
        <v>96.17</v>
      </c>
    </row>
    <row r="388" spans="1:18" collapsed="1" x14ac:dyDescent="0.25">
      <c r="A388" s="102" t="s">
        <v>380</v>
      </c>
      <c r="B388" s="102" t="s">
        <v>381</v>
      </c>
      <c r="C388" s="103">
        <v>295956367192.64001</v>
      </c>
      <c r="D388" s="99">
        <v>-5.8670689799689005E-4</v>
      </c>
      <c r="E388" s="99">
        <v>-4.2588726513570502E-3</v>
      </c>
      <c r="F388" s="99">
        <v>7.4524646300802008E-2</v>
      </c>
      <c r="G388" s="99">
        <v>0.28311632411492499</v>
      </c>
      <c r="H388" s="98">
        <v>0.44079265345577601</v>
      </c>
      <c r="I388" s="98">
        <v>0.13281398441953202</v>
      </c>
      <c r="J388" s="99">
        <v>0.391852457102836</v>
      </c>
      <c r="K388" s="104">
        <v>122.65</v>
      </c>
      <c r="L388" s="104">
        <v>73.319999999999993</v>
      </c>
      <c r="M388" s="105">
        <v>3686637</v>
      </c>
      <c r="N388" s="105">
        <v>3709505</v>
      </c>
      <c r="O388" s="102" t="s">
        <v>109</v>
      </c>
      <c r="P388" s="102" t="s">
        <v>187</v>
      </c>
      <c r="Q388" s="102" t="s">
        <v>187</v>
      </c>
      <c r="R388" s="104">
        <v>119.24</v>
      </c>
    </row>
    <row r="389" spans="1:18" collapsed="1" x14ac:dyDescent="0.25">
      <c r="A389" s="102" t="s">
        <v>351</v>
      </c>
      <c r="B389" s="102" t="s">
        <v>352</v>
      </c>
      <c r="C389" s="103">
        <v>35545609356.480003</v>
      </c>
      <c r="D389" s="98">
        <v>-7.0615034168564905E-2</v>
      </c>
      <c r="E389" s="98">
        <v>-7.9237713139418298E-2</v>
      </c>
      <c r="F389" s="98">
        <v>-0.109818181818182</v>
      </c>
      <c r="G389" s="99">
        <v>-0.117731859682845</v>
      </c>
      <c r="H389" s="98">
        <v>-0.216389244558259</v>
      </c>
      <c r="I389" s="99">
        <v>-6.2068965517241399E-2</v>
      </c>
      <c r="J389" s="99">
        <v>-0.377838021009827</v>
      </c>
      <c r="K389" s="104">
        <v>63.85</v>
      </c>
      <c r="L389" s="104">
        <v>36.520000000000003</v>
      </c>
      <c r="M389" s="105">
        <v>3159824</v>
      </c>
      <c r="N389" s="105">
        <v>3119467</v>
      </c>
      <c r="O389" s="102" t="s">
        <v>21</v>
      </c>
      <c r="P389" s="102" t="s">
        <v>37</v>
      </c>
      <c r="Q389" s="102" t="s">
        <v>353</v>
      </c>
      <c r="R389" s="104">
        <v>36.72</v>
      </c>
    </row>
    <row r="390" spans="1:18" collapsed="1" x14ac:dyDescent="0.25">
      <c r="A390" s="102" t="s">
        <v>874</v>
      </c>
      <c r="B390" s="102" t="s">
        <v>875</v>
      </c>
      <c r="C390" s="103">
        <v>470395321560.06</v>
      </c>
      <c r="D390" s="98">
        <v>-1.8606035798012902E-2</v>
      </c>
      <c r="E390" s="98">
        <v>-4.4266067513453598E-2</v>
      </c>
      <c r="F390" s="98">
        <v>-2.7992260204551599E-2</v>
      </c>
      <c r="G390" s="99">
        <v>-5.05966844862034E-2</v>
      </c>
      <c r="H390" s="99">
        <v>-9.6443744004385296E-2</v>
      </c>
      <c r="I390" s="99">
        <v>-7.6058015695067191E-2</v>
      </c>
      <c r="J390" s="99">
        <v>-6.5781083953241198E-2</v>
      </c>
      <c r="K390" s="104">
        <v>601.5</v>
      </c>
      <c r="L390" s="104">
        <v>466.75</v>
      </c>
      <c r="M390" s="105">
        <v>1011798</v>
      </c>
      <c r="N390" s="105">
        <v>992395</v>
      </c>
      <c r="O390" s="102" t="s">
        <v>24</v>
      </c>
      <c r="P390" s="102" t="s">
        <v>1034</v>
      </c>
      <c r="Q390" s="102" t="s">
        <v>1035</v>
      </c>
      <c r="R390" s="104">
        <v>527.46</v>
      </c>
    </row>
    <row r="391" spans="1:18" collapsed="1" x14ac:dyDescent="0.25">
      <c r="A391" s="102" t="s">
        <v>744</v>
      </c>
      <c r="B391" s="102" t="s">
        <v>745</v>
      </c>
      <c r="C391" s="103">
        <v>12614643749.4</v>
      </c>
      <c r="D391" s="99">
        <v>-4.0231330148353103E-2</v>
      </c>
      <c r="E391" s="98">
        <v>2.8009695663883602E-2</v>
      </c>
      <c r="F391" s="98">
        <v>2.9395900755124101E-2</v>
      </c>
      <c r="G391" s="99">
        <v>0.105735805330243</v>
      </c>
      <c r="H391" s="98">
        <v>2.6267402153927798E-3</v>
      </c>
      <c r="I391" s="98">
        <v>4.0621592148309703E-2</v>
      </c>
      <c r="J391" s="99">
        <v>-0.10293772032902501</v>
      </c>
      <c r="K391" s="104">
        <v>46.47</v>
      </c>
      <c r="L391" s="104">
        <v>32.96</v>
      </c>
      <c r="M391" s="105">
        <v>1734865</v>
      </c>
      <c r="N391" s="105">
        <v>1218275</v>
      </c>
      <c r="O391" s="102" t="s">
        <v>51</v>
      </c>
      <c r="P391" s="102" t="s">
        <v>194</v>
      </c>
      <c r="Q391" s="102" t="s">
        <v>1024</v>
      </c>
      <c r="R391" s="104">
        <v>38.17</v>
      </c>
    </row>
    <row r="392" spans="1:18" collapsed="1" x14ac:dyDescent="0.25">
      <c r="A392" s="102" t="s">
        <v>533</v>
      </c>
      <c r="B392" s="102" t="s">
        <v>534</v>
      </c>
      <c r="C392" s="103">
        <v>3848138456190</v>
      </c>
      <c r="D392" s="99">
        <v>-4.9981851179673201E-2</v>
      </c>
      <c r="E392" s="99">
        <v>-5.1393570367148804E-2</v>
      </c>
      <c r="F392" s="98">
        <v>1.36323147825415E-2</v>
      </c>
      <c r="G392" s="99">
        <v>-4.1106429749038199E-2</v>
      </c>
      <c r="H392" s="99">
        <v>0.124366354497809</v>
      </c>
      <c r="I392" s="99">
        <v>-3.7261825939821996E-2</v>
      </c>
      <c r="J392" s="98">
        <v>0.10495208342128601</v>
      </c>
      <c r="K392" s="104">
        <v>288.60000000000002</v>
      </c>
      <c r="L392" s="104">
        <v>169.22</v>
      </c>
      <c r="M392" s="105">
        <v>21448518</v>
      </c>
      <c r="N392" s="105">
        <v>18251237</v>
      </c>
      <c r="O392" s="102" t="s">
        <v>66</v>
      </c>
      <c r="P392" s="102" t="s">
        <v>116</v>
      </c>
      <c r="Q392" s="102" t="s">
        <v>116</v>
      </c>
      <c r="R392" s="104">
        <v>261.73</v>
      </c>
    </row>
    <row r="393" spans="1:18" collapsed="1" x14ac:dyDescent="0.25">
      <c r="A393" s="102" t="s">
        <v>1002</v>
      </c>
      <c r="B393" s="102" t="s">
        <v>1003</v>
      </c>
      <c r="C393" s="103">
        <v>23656079683.450001</v>
      </c>
      <c r="D393" s="98">
        <v>-3.2010187055414099E-2</v>
      </c>
      <c r="E393" s="98">
        <v>-5.9353131933777198E-2</v>
      </c>
      <c r="F393" s="98">
        <v>-9.5181415202758093E-2</v>
      </c>
      <c r="G393" s="98">
        <v>-0.14084726606648698</v>
      </c>
      <c r="H393" s="98">
        <v>0.22438211607886699</v>
      </c>
      <c r="I393" s="98">
        <v>-0.15610764460437199</v>
      </c>
      <c r="J393" s="99">
        <v>0.38988714456843804</v>
      </c>
      <c r="K393" s="104">
        <v>285.99</v>
      </c>
      <c r="L393" s="104">
        <v>116.59</v>
      </c>
      <c r="M393" s="105">
        <v>709961</v>
      </c>
      <c r="N393" s="105">
        <v>651650</v>
      </c>
      <c r="O393" s="102" t="s">
        <v>66</v>
      </c>
      <c r="P393" s="102" t="s">
        <v>67</v>
      </c>
      <c r="Q393" s="102" t="s">
        <v>68</v>
      </c>
      <c r="R393" s="104">
        <v>220.45</v>
      </c>
    </row>
    <row r="394" spans="1:18" collapsed="1" x14ac:dyDescent="0.25">
      <c r="A394" s="102" t="s">
        <v>520</v>
      </c>
      <c r="B394" s="102" t="s">
        <v>521</v>
      </c>
      <c r="C394" s="103">
        <v>89925650000</v>
      </c>
      <c r="D394" s="98">
        <v>-1.9165535956580798E-2</v>
      </c>
      <c r="E394" s="98">
        <v>-2.1654542378616203E-2</v>
      </c>
      <c r="F394" s="98">
        <v>7.1918443002780205E-2</v>
      </c>
      <c r="G394" s="98">
        <v>0.22236313675755701</v>
      </c>
      <c r="H394" s="98">
        <v>0.23489216314328398</v>
      </c>
      <c r="I394" s="98">
        <v>8.3770614692653608E-2</v>
      </c>
      <c r="J394" s="99">
        <v>0.21773004843124902</v>
      </c>
      <c r="K394" s="104">
        <v>61.19</v>
      </c>
      <c r="L394" s="104">
        <v>35.18</v>
      </c>
      <c r="M394" s="105">
        <v>3764260</v>
      </c>
      <c r="N394" s="105">
        <v>3226560</v>
      </c>
      <c r="O394" s="102" t="s">
        <v>24</v>
      </c>
      <c r="P394" s="102" t="s">
        <v>64</v>
      </c>
      <c r="Q394" s="102" t="s">
        <v>230</v>
      </c>
      <c r="R394" s="104">
        <v>57.83</v>
      </c>
    </row>
    <row r="395" spans="1:18" collapsed="1" x14ac:dyDescent="0.25">
      <c r="A395" s="102" t="s">
        <v>938</v>
      </c>
      <c r="B395" s="102" t="s">
        <v>1010</v>
      </c>
      <c r="C395" s="103">
        <v>75774881040</v>
      </c>
      <c r="D395" s="99">
        <v>-2.4157703660977799E-2</v>
      </c>
      <c r="E395" s="99">
        <v>1.08248690823465E-2</v>
      </c>
      <c r="F395" s="99">
        <v>3.4791681657911903E-2</v>
      </c>
      <c r="G395" s="99">
        <v>6.17224703754293E-2</v>
      </c>
      <c r="H395" s="99">
        <v>-9.4368865162734999E-3</v>
      </c>
      <c r="I395" s="99">
        <v>4.49805617120227E-2</v>
      </c>
      <c r="J395" s="99">
        <v>-1.7356247224025401E-2</v>
      </c>
      <c r="K395" s="104">
        <v>350</v>
      </c>
      <c r="L395" s="104">
        <v>239.51</v>
      </c>
      <c r="M395" s="105">
        <v>566487</v>
      </c>
      <c r="N395" s="105">
        <v>454619</v>
      </c>
      <c r="O395" s="102" t="s">
        <v>109</v>
      </c>
      <c r="P395" s="102" t="s">
        <v>177</v>
      </c>
      <c r="Q395" s="102" t="s">
        <v>329</v>
      </c>
      <c r="R395" s="104">
        <v>287.61</v>
      </c>
    </row>
    <row r="396" spans="1:18" collapsed="1" x14ac:dyDescent="0.25">
      <c r="A396" s="102" t="s">
        <v>411</v>
      </c>
      <c r="B396" s="102" t="s">
        <v>412</v>
      </c>
      <c r="C396" s="103">
        <v>15962355770.879999</v>
      </c>
      <c r="D396" s="99">
        <v>3.5803412274000503E-2</v>
      </c>
      <c r="E396" s="99">
        <v>0.101196599707618</v>
      </c>
      <c r="F396" s="99">
        <v>-2.8887933915867001E-2</v>
      </c>
      <c r="G396" s="99">
        <v>0.30092429718233299</v>
      </c>
      <c r="H396" s="99">
        <v>0.52082554400658099</v>
      </c>
      <c r="I396" s="99">
        <v>0.196106683918017</v>
      </c>
      <c r="J396" s="99">
        <v>1.4879809162639901</v>
      </c>
      <c r="K396" s="104">
        <v>435.34</v>
      </c>
      <c r="L396" s="104">
        <v>159.55000000000001</v>
      </c>
      <c r="M396" s="105">
        <v>178782</v>
      </c>
      <c r="N396" s="105">
        <v>145028</v>
      </c>
      <c r="O396" s="102" t="s">
        <v>21</v>
      </c>
      <c r="P396" s="102" t="s">
        <v>41</v>
      </c>
      <c r="Q396" s="102" t="s">
        <v>41</v>
      </c>
      <c r="R396" s="104">
        <v>406.76</v>
      </c>
    </row>
    <row r="397" spans="1:18" collapsed="1" x14ac:dyDescent="0.25">
      <c r="A397" s="102" t="s">
        <v>231</v>
      </c>
      <c r="B397" s="102" t="s">
        <v>232</v>
      </c>
      <c r="C397" s="103">
        <v>35249999804.160004</v>
      </c>
      <c r="D397" s="99">
        <v>-6.6359311393398193E-2</v>
      </c>
      <c r="E397" s="99">
        <v>-1.49037466363071E-2</v>
      </c>
      <c r="F397" s="99">
        <v>-0.220921666530245</v>
      </c>
      <c r="G397" s="99">
        <v>-0.19865291517575201</v>
      </c>
      <c r="H397" s="98">
        <v>-0.18356493395093501</v>
      </c>
      <c r="I397" s="99">
        <v>-0.25649337968206803</v>
      </c>
      <c r="J397" s="99">
        <v>-8.9970360455110393E-2</v>
      </c>
      <c r="K397" s="104">
        <v>264.75</v>
      </c>
      <c r="L397" s="104">
        <v>188.92</v>
      </c>
      <c r="M397" s="105">
        <v>1626038</v>
      </c>
      <c r="N397" s="105">
        <v>720591</v>
      </c>
      <c r="O397" s="102" t="s">
        <v>44</v>
      </c>
      <c r="P397" s="102" t="s">
        <v>93</v>
      </c>
      <c r="Q397" s="102" t="s">
        <v>208</v>
      </c>
      <c r="R397" s="104">
        <v>190.36</v>
      </c>
    </row>
    <row r="398" spans="1:18" collapsed="1" x14ac:dyDescent="0.25">
      <c r="A398" s="102" t="s">
        <v>854</v>
      </c>
      <c r="B398" s="102" t="s">
        <v>855</v>
      </c>
      <c r="C398" s="103">
        <v>67458105000</v>
      </c>
      <c r="D398" s="98">
        <v>1.45820563280317E-2</v>
      </c>
      <c r="E398" s="99">
        <v>-8.4080848089468793E-2</v>
      </c>
      <c r="F398" s="98">
        <v>-8.8011831574063212E-2</v>
      </c>
      <c r="G398" s="98">
        <v>-0.103863908360403</v>
      </c>
      <c r="H398" s="99">
        <v>-0.14155861880715201</v>
      </c>
      <c r="I398" s="99">
        <v>-0.10879052369077299</v>
      </c>
      <c r="J398" s="98">
        <v>-0.18681801727258598</v>
      </c>
      <c r="K398" s="104">
        <v>412.87</v>
      </c>
      <c r="L398" s="104">
        <v>305</v>
      </c>
      <c r="M398" s="105">
        <v>473252</v>
      </c>
      <c r="N398" s="105">
        <v>342143</v>
      </c>
      <c r="O398" s="102" t="s">
        <v>24</v>
      </c>
      <c r="P398" s="102" t="s">
        <v>25</v>
      </c>
      <c r="Q398" s="102" t="s">
        <v>26</v>
      </c>
      <c r="R398" s="104">
        <v>314.49</v>
      </c>
    </row>
    <row r="399" spans="1:18" collapsed="1" x14ac:dyDescent="0.25">
      <c r="A399" s="102" t="s">
        <v>820</v>
      </c>
      <c r="B399" s="102" t="s">
        <v>821</v>
      </c>
      <c r="C399" s="103">
        <v>86597751000</v>
      </c>
      <c r="D399" s="99">
        <v>1.4761633173414601E-3</v>
      </c>
      <c r="E399" s="99">
        <v>3.5450414513163803E-2</v>
      </c>
      <c r="F399" s="99">
        <v>0.13982969949215301</v>
      </c>
      <c r="G399" s="98">
        <v>0.216967670920135</v>
      </c>
      <c r="H399" s="98">
        <v>0.137224275210484</v>
      </c>
      <c r="I399" s="98">
        <v>0.21197726349979701</v>
      </c>
      <c r="J399" s="98">
        <v>0.16582698691661801</v>
      </c>
      <c r="K399" s="104">
        <v>303.06</v>
      </c>
      <c r="L399" s="104">
        <v>214.69</v>
      </c>
      <c r="M399" s="105">
        <v>544637</v>
      </c>
      <c r="N399" s="105">
        <v>414613</v>
      </c>
      <c r="O399" s="102" t="s">
        <v>21</v>
      </c>
      <c r="P399" s="102" t="s">
        <v>244</v>
      </c>
      <c r="Q399" s="102" t="s">
        <v>1027</v>
      </c>
      <c r="R399" s="104">
        <v>298.51</v>
      </c>
    </row>
    <row r="400" spans="1:18" collapsed="1" x14ac:dyDescent="0.25">
      <c r="A400" s="102" t="s">
        <v>382</v>
      </c>
      <c r="B400" s="102" t="s">
        <v>383</v>
      </c>
      <c r="C400" s="103">
        <v>37112377011.57</v>
      </c>
      <c r="D400" s="98">
        <v>7.9554494828957302E-3</v>
      </c>
      <c r="E400" s="99">
        <v>1.8670716455243999E-2</v>
      </c>
      <c r="F400" s="99">
        <v>5.4271449704142098E-2</v>
      </c>
      <c r="G400" s="99">
        <v>2.0494003937712599E-2</v>
      </c>
      <c r="H400" s="99">
        <v>5.4563950799963096E-2</v>
      </c>
      <c r="I400" s="99">
        <v>8.1263038118718003E-2</v>
      </c>
      <c r="J400" s="98">
        <v>0.11324807185394899</v>
      </c>
      <c r="K400" s="104">
        <v>118.17</v>
      </c>
      <c r="L400" s="104">
        <v>100.61</v>
      </c>
      <c r="M400" s="105">
        <v>918738</v>
      </c>
      <c r="N400" s="105">
        <v>749022</v>
      </c>
      <c r="O400" s="102" t="s">
        <v>29</v>
      </c>
      <c r="P400" s="102" t="s">
        <v>30</v>
      </c>
      <c r="Q400" s="102" t="s">
        <v>30</v>
      </c>
      <c r="R400" s="104">
        <v>114.03</v>
      </c>
    </row>
    <row r="401" spans="1:18" collapsed="1" x14ac:dyDescent="0.25">
      <c r="A401" s="102" t="s">
        <v>556</v>
      </c>
      <c r="B401" s="102" t="s">
        <v>557</v>
      </c>
      <c r="C401" s="103">
        <v>20364776000</v>
      </c>
      <c r="D401" s="99">
        <v>-6.7171340228170395E-3</v>
      </c>
      <c r="E401" s="99">
        <v>1.23886111714844E-2</v>
      </c>
      <c r="F401" s="99">
        <v>-0.13194185613119599</v>
      </c>
      <c r="G401" s="99">
        <v>-0.10181257231006599</v>
      </c>
      <c r="H401" s="99">
        <v>-0.14579130753713598</v>
      </c>
      <c r="I401" s="99">
        <v>-9.0056651689783204E-2</v>
      </c>
      <c r="J401" s="99">
        <v>-0.128694350916573</v>
      </c>
      <c r="K401" s="104">
        <v>118.06</v>
      </c>
      <c r="L401" s="104">
        <v>77.87</v>
      </c>
      <c r="M401" s="105">
        <v>1231059</v>
      </c>
      <c r="N401" s="105">
        <v>786216</v>
      </c>
      <c r="O401" s="102" t="s">
        <v>24</v>
      </c>
      <c r="P401" s="102" t="s">
        <v>89</v>
      </c>
      <c r="Q401" s="102" t="s">
        <v>122</v>
      </c>
      <c r="R401" s="104">
        <v>93.16</v>
      </c>
    </row>
    <row r="402" spans="1:18" collapsed="1" x14ac:dyDescent="0.25">
      <c r="A402" s="102" t="s">
        <v>919</v>
      </c>
      <c r="B402" s="102" t="s">
        <v>920</v>
      </c>
      <c r="C402" s="103">
        <v>13437452458.74</v>
      </c>
      <c r="D402" s="98">
        <v>-2.1042084168336798E-2</v>
      </c>
      <c r="E402" s="99">
        <v>2.8421052631578899E-2</v>
      </c>
      <c r="F402" s="98">
        <v>5.7931781266919301E-2</v>
      </c>
      <c r="G402" s="98">
        <v>0.12131887290079099</v>
      </c>
      <c r="H402" s="98">
        <v>0.23288939905299799</v>
      </c>
      <c r="I402" s="98">
        <v>0.10208685843203601</v>
      </c>
      <c r="J402" s="98">
        <v>0.20794436522789098</v>
      </c>
      <c r="K402" s="104">
        <v>20.32</v>
      </c>
      <c r="L402" s="104">
        <v>12.119783780000001</v>
      </c>
      <c r="M402" s="105">
        <v>3220812</v>
      </c>
      <c r="N402" s="105">
        <v>2712843</v>
      </c>
      <c r="O402" s="102" t="s">
        <v>51</v>
      </c>
      <c r="P402" s="102" t="s">
        <v>921</v>
      </c>
      <c r="Q402" s="102" t="s">
        <v>921</v>
      </c>
      <c r="R402" s="104">
        <v>19.54</v>
      </c>
    </row>
    <row r="403" spans="1:18" collapsed="1" x14ac:dyDescent="0.25">
      <c r="A403" s="102" t="s">
        <v>827</v>
      </c>
      <c r="B403" s="102" t="s">
        <v>828</v>
      </c>
      <c r="C403" s="103">
        <v>120414245000</v>
      </c>
      <c r="D403" s="98">
        <v>-1.40135336180833E-2</v>
      </c>
      <c r="E403" s="99">
        <v>-1.0165735209096201E-2</v>
      </c>
      <c r="F403" s="98">
        <v>9.4830974842765609E-3</v>
      </c>
      <c r="G403" s="98">
        <v>-7.9318843827022298E-2</v>
      </c>
      <c r="H403" s="98">
        <v>-0.18131101813110198</v>
      </c>
      <c r="I403" s="98">
        <v>-9.7795538380467312E-2</v>
      </c>
      <c r="J403" s="98">
        <v>-0.19992990381245399</v>
      </c>
      <c r="K403" s="104">
        <v>292.99</v>
      </c>
      <c r="L403" s="104">
        <v>198</v>
      </c>
      <c r="M403" s="105">
        <v>1058276</v>
      </c>
      <c r="N403" s="105">
        <v>1019195</v>
      </c>
      <c r="O403" s="102" t="s">
        <v>24</v>
      </c>
      <c r="P403" s="102" t="s">
        <v>25</v>
      </c>
      <c r="Q403" s="102" t="s">
        <v>108</v>
      </c>
      <c r="R403" s="104">
        <v>205.45</v>
      </c>
    </row>
    <row r="404" spans="1:18" collapsed="1" x14ac:dyDescent="0.25">
      <c r="A404" s="102" t="s">
        <v>307</v>
      </c>
      <c r="B404" s="102" t="s">
        <v>308</v>
      </c>
      <c r="C404" s="103">
        <v>9036785747.25</v>
      </c>
      <c r="D404" s="98">
        <v>-2.0570359981299701E-2</v>
      </c>
      <c r="E404" s="99">
        <v>-9.5374344301380008E-4</v>
      </c>
      <c r="F404" s="98">
        <v>2.8978388998035301E-2</v>
      </c>
      <c r="G404" s="99">
        <v>7.2928403154768104E-2</v>
      </c>
      <c r="H404" s="99">
        <v>0.11757174863971001</v>
      </c>
      <c r="I404" s="99">
        <v>3.9186507936507901E-2</v>
      </c>
      <c r="J404" s="99">
        <v>-5.2464947987336003E-2</v>
      </c>
      <c r="K404" s="104">
        <v>111.82</v>
      </c>
      <c r="L404" s="104">
        <v>81</v>
      </c>
      <c r="M404" s="105">
        <v>386345</v>
      </c>
      <c r="N404" s="105">
        <v>246950</v>
      </c>
      <c r="O404" s="102" t="s">
        <v>51</v>
      </c>
      <c r="P404" s="102" t="s">
        <v>61</v>
      </c>
      <c r="Q404" s="102" t="s">
        <v>61</v>
      </c>
      <c r="R404" s="104">
        <v>104.75</v>
      </c>
    </row>
    <row r="405" spans="1:18" collapsed="1" x14ac:dyDescent="0.25">
      <c r="A405" s="102" t="s">
        <v>616</v>
      </c>
      <c r="B405" s="102" t="s">
        <v>617</v>
      </c>
      <c r="C405" s="103">
        <v>11536359292.799999</v>
      </c>
      <c r="D405" s="99">
        <v>-1.45985401459855E-2</v>
      </c>
      <c r="E405" s="98">
        <v>3.9127645926876099E-2</v>
      </c>
      <c r="F405" s="98">
        <v>0.121883656509695</v>
      </c>
      <c r="G405" s="98">
        <v>0.18507681053401601</v>
      </c>
      <c r="H405" s="98">
        <v>0.25193199381761999</v>
      </c>
      <c r="I405" s="98">
        <v>0.129707112970711</v>
      </c>
      <c r="J405" s="99">
        <v>0.60555004955401404</v>
      </c>
      <c r="K405" s="104">
        <v>16.78</v>
      </c>
      <c r="L405" s="104">
        <v>9.4600000000000009</v>
      </c>
      <c r="M405" s="105">
        <v>2861238</v>
      </c>
      <c r="N405" s="105">
        <v>2258900</v>
      </c>
      <c r="O405" s="102" t="s">
        <v>29</v>
      </c>
      <c r="P405" s="102" t="s">
        <v>618</v>
      </c>
      <c r="Q405" s="102" t="s">
        <v>619</v>
      </c>
      <c r="R405" s="104">
        <v>16.2</v>
      </c>
    </row>
    <row r="406" spans="1:18" collapsed="1" x14ac:dyDescent="0.25">
      <c r="A406" s="102" t="s">
        <v>650</v>
      </c>
      <c r="B406" s="102" t="s">
        <v>651</v>
      </c>
      <c r="C406" s="103">
        <v>52288081223.400002</v>
      </c>
      <c r="D406" s="99">
        <v>-3.14759676733306E-2</v>
      </c>
      <c r="E406" s="98">
        <v>-3.7819564758081597E-2</v>
      </c>
      <c r="F406" s="99">
        <v>4.6175051688490704E-2</v>
      </c>
      <c r="G406" s="98">
        <v>0.11754601226993901</v>
      </c>
      <c r="H406" s="98">
        <v>-6.4695009242144094E-2</v>
      </c>
      <c r="I406" s="98">
        <v>0.13481186145028601</v>
      </c>
      <c r="J406" s="99">
        <v>0.23615635179153099</v>
      </c>
      <c r="K406" s="104">
        <v>50.63</v>
      </c>
      <c r="L406" s="104">
        <v>35.305</v>
      </c>
      <c r="M406" s="105">
        <v>4001244</v>
      </c>
      <c r="N406" s="105">
        <v>3359803</v>
      </c>
      <c r="O406" s="102" t="s">
        <v>21</v>
      </c>
      <c r="P406" s="102" t="s">
        <v>608</v>
      </c>
      <c r="Q406" s="102" t="s">
        <v>608</v>
      </c>
      <c r="R406" s="104">
        <v>45.54</v>
      </c>
    </row>
    <row r="407" spans="1:18" collapsed="1" x14ac:dyDescent="0.25">
      <c r="A407" s="102" t="s">
        <v>1058</v>
      </c>
      <c r="B407" s="102" t="s">
        <v>1057</v>
      </c>
      <c r="C407" s="103">
        <v>68291941222.919998</v>
      </c>
      <c r="D407" s="99">
        <v>-4.0032813781788398E-2</v>
      </c>
      <c r="E407" s="99">
        <v>-3.12358019082237E-3</v>
      </c>
      <c r="F407" s="99">
        <v>-1.2072604474461901E-2</v>
      </c>
      <c r="G407" s="98">
        <v>-3.9376111643179598E-2</v>
      </c>
      <c r="H407" s="99">
        <v>0.19055855122596402</v>
      </c>
      <c r="I407" s="99">
        <v>3.9407846039970502E-2</v>
      </c>
      <c r="J407" s="99">
        <v>0.44119216716613996</v>
      </c>
      <c r="K407" s="104">
        <v>377.54</v>
      </c>
      <c r="L407" s="104">
        <v>237.78</v>
      </c>
      <c r="M407" s="105">
        <v>448240</v>
      </c>
      <c r="N407" s="105">
        <v>429521</v>
      </c>
      <c r="O407" s="102" t="s">
        <v>109</v>
      </c>
      <c r="P407" s="102" t="s">
        <v>177</v>
      </c>
      <c r="Q407" s="102" t="s">
        <v>321</v>
      </c>
      <c r="R407" s="104">
        <v>351.06</v>
      </c>
    </row>
    <row r="408" spans="1:18" collapsed="1" x14ac:dyDescent="0.25">
      <c r="A408" s="102" t="s">
        <v>377</v>
      </c>
      <c r="B408" s="102" t="s">
        <v>378</v>
      </c>
      <c r="C408" s="103">
        <v>63023244220.800003</v>
      </c>
      <c r="D408" s="99">
        <v>1.1997507011530099E-2</v>
      </c>
      <c r="E408" s="99">
        <v>2.9699307720762999E-2</v>
      </c>
      <c r="F408" s="99">
        <v>5.4698384849578598E-3</v>
      </c>
      <c r="G408" s="99">
        <v>0.20404127788419898</v>
      </c>
      <c r="H408" s="98">
        <v>0.32209254987108205</v>
      </c>
      <c r="I408" s="98">
        <v>8.1658709892306003E-2</v>
      </c>
      <c r="J408" s="98">
        <v>0.396273737011824</v>
      </c>
      <c r="K408" s="104">
        <v>197.06</v>
      </c>
      <c r="L408" s="104">
        <v>122.36</v>
      </c>
      <c r="M408" s="105">
        <v>921616</v>
      </c>
      <c r="N408" s="105">
        <v>1034843</v>
      </c>
      <c r="O408" s="102" t="s">
        <v>17</v>
      </c>
      <c r="P408" s="102" t="s">
        <v>59</v>
      </c>
      <c r="Q408" s="102" t="s">
        <v>379</v>
      </c>
      <c r="R408" s="104">
        <v>194.85</v>
      </c>
    </row>
    <row r="409" spans="1:18" collapsed="1" x14ac:dyDescent="0.25">
      <c r="A409" s="102" t="s">
        <v>643</v>
      </c>
      <c r="B409" s="102" t="s">
        <v>1064</v>
      </c>
      <c r="C409" s="103">
        <v>51300121403.18</v>
      </c>
      <c r="D409" s="99">
        <v>-5.0027225701060295E-3</v>
      </c>
      <c r="E409" s="99">
        <v>3.3767060321052297E-2</v>
      </c>
      <c r="F409" s="99">
        <v>-2.2523291130599498E-3</v>
      </c>
      <c r="G409" s="99">
        <v>6.59544990520637E-2</v>
      </c>
      <c r="H409" s="98">
        <v>4.0870091494891403E-2</v>
      </c>
      <c r="I409" s="98">
        <v>0.12666666666666701</v>
      </c>
      <c r="J409" s="99">
        <v>-2.5790543467395302E-2</v>
      </c>
      <c r="K409" s="104">
        <v>322.49</v>
      </c>
      <c r="L409" s="104">
        <v>256.54000000000002</v>
      </c>
      <c r="M409" s="105">
        <v>375211</v>
      </c>
      <c r="N409" s="105">
        <v>388025</v>
      </c>
      <c r="O409" s="102" t="s">
        <v>51</v>
      </c>
      <c r="P409" s="102" t="s">
        <v>52</v>
      </c>
      <c r="Q409" s="102" t="s">
        <v>1037</v>
      </c>
      <c r="R409" s="104">
        <v>292.37</v>
      </c>
    </row>
    <row r="410" spans="1:18" collapsed="1" x14ac:dyDescent="0.25">
      <c r="A410" s="102" t="s">
        <v>255</v>
      </c>
      <c r="B410" s="102" t="s">
        <v>256</v>
      </c>
      <c r="C410" s="103">
        <v>45012913940.4347</v>
      </c>
      <c r="D410" s="98">
        <v>-1.4808099123602401E-2</v>
      </c>
      <c r="E410" s="99">
        <v>3.6565977742448304E-2</v>
      </c>
      <c r="F410" s="98">
        <v>0.107336956521739</v>
      </c>
      <c r="G410" s="98">
        <v>0.247130833970926</v>
      </c>
      <c r="H410" s="98">
        <v>7.7685950413223195E-2</v>
      </c>
      <c r="I410" s="98">
        <v>6.7452521283562591E-2</v>
      </c>
      <c r="J410" s="99">
        <v>0.25917342603321702</v>
      </c>
      <c r="K410" s="104">
        <v>34.024999999999999</v>
      </c>
      <c r="L410" s="104">
        <v>15.08</v>
      </c>
      <c r="M410" s="105">
        <v>4955816</v>
      </c>
      <c r="N410" s="105">
        <v>4932710</v>
      </c>
      <c r="O410" s="102" t="s">
        <v>17</v>
      </c>
      <c r="P410" s="102" t="s">
        <v>55</v>
      </c>
      <c r="Q410" s="102" t="s">
        <v>168</v>
      </c>
      <c r="R410" s="104">
        <v>32.6</v>
      </c>
    </row>
    <row r="411" spans="1:18" collapsed="1" x14ac:dyDescent="0.25">
      <c r="A411" s="102" t="s">
        <v>91</v>
      </c>
      <c r="B411" s="102" t="s">
        <v>92</v>
      </c>
      <c r="C411" s="103">
        <v>181368202345.38</v>
      </c>
      <c r="D411" s="99">
        <v>-5.3089160192378998E-2</v>
      </c>
      <c r="E411" s="99">
        <v>-2.4673716299895201E-2</v>
      </c>
      <c r="F411" s="98">
        <v>-9.7257737412926509E-2</v>
      </c>
      <c r="G411" s="98">
        <v>-4.8601431093764601E-2</v>
      </c>
      <c r="H411" s="98">
        <v>-0.119766142206173</v>
      </c>
      <c r="I411" s="99">
        <v>-0.10011426562362701</v>
      </c>
      <c r="J411" s="99">
        <v>-6.2711709237389099E-2</v>
      </c>
      <c r="K411" s="104">
        <v>124.67</v>
      </c>
      <c r="L411" s="104">
        <v>80.099999999999994</v>
      </c>
      <c r="M411" s="105">
        <v>3469023</v>
      </c>
      <c r="N411" s="105">
        <v>2848539</v>
      </c>
      <c r="O411" s="102" t="s">
        <v>44</v>
      </c>
      <c r="P411" s="102" t="s">
        <v>93</v>
      </c>
      <c r="Q411" s="102" t="s">
        <v>94</v>
      </c>
      <c r="R411" s="104">
        <v>102.38</v>
      </c>
    </row>
    <row r="412" spans="1:18" collapsed="1" x14ac:dyDescent="0.25">
      <c r="A412" s="102" t="s">
        <v>930</v>
      </c>
      <c r="B412" s="102" t="s">
        <v>931</v>
      </c>
      <c r="C412" s="103">
        <v>23427487450.799999</v>
      </c>
      <c r="D412" s="99">
        <v>-3.9705882352941299E-2</v>
      </c>
      <c r="E412" s="99">
        <v>6.6993464052287607E-2</v>
      </c>
      <c r="F412" s="99">
        <v>0.16857551896922002</v>
      </c>
      <c r="G412" s="99">
        <v>0.41280830809173502</v>
      </c>
      <c r="H412" s="99">
        <v>0.39709028669234103</v>
      </c>
      <c r="I412" s="99">
        <v>0.39649272882805803</v>
      </c>
      <c r="J412" s="99">
        <v>-0.146628332462101</v>
      </c>
      <c r="K412" s="104">
        <v>40.07</v>
      </c>
      <c r="L412" s="104">
        <v>20.405000000000001</v>
      </c>
      <c r="M412" s="105">
        <v>4543324</v>
      </c>
      <c r="N412" s="105">
        <v>3441240</v>
      </c>
      <c r="O412" s="102" t="s">
        <v>33</v>
      </c>
      <c r="P412" s="102" t="s">
        <v>47</v>
      </c>
      <c r="Q412" s="102" t="s">
        <v>394</v>
      </c>
      <c r="R412" s="104">
        <v>32.65</v>
      </c>
    </row>
    <row r="413" spans="1:18" collapsed="1" x14ac:dyDescent="0.25">
      <c r="A413" s="102" t="s">
        <v>1274</v>
      </c>
      <c r="B413" s="102" t="s">
        <v>1275</v>
      </c>
      <c r="C413" s="103">
        <v>69451101351.660004</v>
      </c>
      <c r="D413" s="99">
        <v>-8.1666381717672612E-2</v>
      </c>
      <c r="E413" s="99">
        <v>-0.12357228325900201</v>
      </c>
      <c r="F413" s="99">
        <v>-0.23306839274665697</v>
      </c>
      <c r="G413" s="98">
        <v>-0.17452999334050501</v>
      </c>
      <c r="H413" s="98">
        <v>-0.34877141933397998</v>
      </c>
      <c r="I413" s="98">
        <v>-0.28850229600847799</v>
      </c>
      <c r="J413" s="99">
        <v>-0.19786948081039402</v>
      </c>
      <c r="K413" s="104">
        <v>285.08</v>
      </c>
      <c r="L413" s="104">
        <v>156</v>
      </c>
      <c r="M413" s="105">
        <v>1756378</v>
      </c>
      <c r="N413" s="105">
        <v>1570099</v>
      </c>
      <c r="O413" s="102" t="s">
        <v>17</v>
      </c>
      <c r="P413" s="102" t="s">
        <v>55</v>
      </c>
      <c r="Q413" s="102" t="s">
        <v>56</v>
      </c>
      <c r="R413" s="104">
        <v>161.13999999999999</v>
      </c>
    </row>
    <row r="414" spans="1:18" collapsed="1" x14ac:dyDescent="0.25">
      <c r="A414" s="102" t="s">
        <v>676</v>
      </c>
      <c r="B414" s="102" t="s">
        <v>677</v>
      </c>
      <c r="C414" s="103">
        <v>20871854888.5</v>
      </c>
      <c r="D414" s="98">
        <v>5.8854098999610194E-2</v>
      </c>
      <c r="E414" s="99">
        <v>0.10990058559172</v>
      </c>
      <c r="F414" s="99">
        <v>0.150642383170973</v>
      </c>
      <c r="G414" s="98">
        <v>0.20866083345691799</v>
      </c>
      <c r="H414" s="98">
        <v>0.240109555690809</v>
      </c>
      <c r="I414" s="98">
        <v>0.20937824603056801</v>
      </c>
      <c r="J414" s="98">
        <v>-3.75531412376005E-2</v>
      </c>
      <c r="K414" s="104">
        <v>86.96</v>
      </c>
      <c r="L414" s="104">
        <v>59.14</v>
      </c>
      <c r="M414" s="105">
        <v>733905</v>
      </c>
      <c r="N414" s="105">
        <v>785435</v>
      </c>
      <c r="O414" s="102" t="s">
        <v>33</v>
      </c>
      <c r="P414" s="102" t="s">
        <v>47</v>
      </c>
      <c r="Q414" s="102" t="s">
        <v>175</v>
      </c>
      <c r="R414" s="104">
        <v>81.5</v>
      </c>
    </row>
    <row r="415" spans="1:18" collapsed="1" x14ac:dyDescent="0.25">
      <c r="A415" s="102" t="s">
        <v>162</v>
      </c>
      <c r="B415" s="102" t="s">
        <v>163</v>
      </c>
      <c r="C415" s="103">
        <v>6562848000</v>
      </c>
      <c r="D415" s="99">
        <v>8.8450846600960399E-3</v>
      </c>
      <c r="E415" s="99">
        <v>-8.9900448362337612E-2</v>
      </c>
      <c r="F415" s="99">
        <v>-0.21612776541432102</v>
      </c>
      <c r="G415" s="99">
        <v>-0.27268310457913303</v>
      </c>
      <c r="H415" s="99">
        <v>-0.44555555555555598</v>
      </c>
      <c r="I415" s="99">
        <v>-0.248493975903614</v>
      </c>
      <c r="J415" s="99">
        <v>-0.42158898816710905</v>
      </c>
      <c r="K415" s="104">
        <v>267.19</v>
      </c>
      <c r="L415" s="104">
        <v>106.9</v>
      </c>
      <c r="M415" s="105">
        <v>518023</v>
      </c>
      <c r="N415" s="105">
        <v>287423</v>
      </c>
      <c r="O415" s="102" t="s">
        <v>21</v>
      </c>
      <c r="P415" s="102" t="s">
        <v>506</v>
      </c>
      <c r="Q415" s="102" t="s">
        <v>507</v>
      </c>
      <c r="R415" s="104">
        <v>119.76</v>
      </c>
    </row>
    <row r="416" spans="1:18" collapsed="1" x14ac:dyDescent="0.25">
      <c r="A416" s="102" t="s">
        <v>852</v>
      </c>
      <c r="B416" s="102" t="s">
        <v>853</v>
      </c>
      <c r="C416" s="103">
        <v>28750439603.950001</v>
      </c>
      <c r="D416" s="98">
        <v>-2.20062350999461E-3</v>
      </c>
      <c r="E416" s="98">
        <v>-1.2848751835535799E-3</v>
      </c>
      <c r="F416" s="98">
        <v>7.2540902818844802E-2</v>
      </c>
      <c r="G416" s="99">
        <v>-3.1505873976504201E-2</v>
      </c>
      <c r="H416" s="99">
        <v>-8.8457027977885794E-2</v>
      </c>
      <c r="I416" s="99">
        <v>8.798240351929619E-2</v>
      </c>
      <c r="J416" s="98">
        <v>-2.6132092357257899E-2</v>
      </c>
      <c r="K416" s="104">
        <v>63.96</v>
      </c>
      <c r="L416" s="104">
        <v>46.87</v>
      </c>
      <c r="M416" s="105">
        <v>2631222</v>
      </c>
      <c r="N416" s="105">
        <v>2327675</v>
      </c>
      <c r="O416" s="102" t="s">
        <v>17</v>
      </c>
      <c r="P416" s="102" t="s">
        <v>59</v>
      </c>
      <c r="Q416" s="102" t="s">
        <v>1022</v>
      </c>
      <c r="R416" s="104">
        <v>54.41</v>
      </c>
    </row>
    <row r="417" spans="1:18" collapsed="1" x14ac:dyDescent="0.25">
      <c r="A417" s="102" t="s">
        <v>635</v>
      </c>
      <c r="B417" s="102" t="s">
        <v>636</v>
      </c>
      <c r="C417" s="103">
        <v>6525565000</v>
      </c>
      <c r="D417" s="99">
        <v>3.3102323685283201E-2</v>
      </c>
      <c r="E417" s="99">
        <v>-0.283476589007012</v>
      </c>
      <c r="F417" s="99">
        <v>-0.34597914731082902</v>
      </c>
      <c r="G417" s="99">
        <v>-8.4994222992489807E-2</v>
      </c>
      <c r="H417" s="99">
        <v>-0.20622689970556898</v>
      </c>
      <c r="I417" s="99">
        <v>-0.26985133110522097</v>
      </c>
      <c r="J417" s="98">
        <v>-0.524665191131785</v>
      </c>
      <c r="K417" s="104">
        <v>359.79</v>
      </c>
      <c r="L417" s="104">
        <v>121.21</v>
      </c>
      <c r="M417" s="105">
        <v>628365</v>
      </c>
      <c r="N417" s="105">
        <v>458770</v>
      </c>
      <c r="O417" s="102" t="s">
        <v>109</v>
      </c>
      <c r="P417" s="102" t="s">
        <v>177</v>
      </c>
      <c r="Q417" s="102" t="s">
        <v>178</v>
      </c>
      <c r="R417" s="104">
        <v>126.71</v>
      </c>
    </row>
    <row r="418" spans="1:18" collapsed="1" x14ac:dyDescent="0.25">
      <c r="A418" s="102" t="s">
        <v>475</v>
      </c>
      <c r="B418" s="102" t="s">
        <v>476</v>
      </c>
      <c r="C418" s="103">
        <v>17550400000</v>
      </c>
      <c r="D418" s="99">
        <v>-4.6159087037983298E-2</v>
      </c>
      <c r="E418" s="99">
        <v>-6.9767441860465101E-2</v>
      </c>
      <c r="F418" s="98">
        <v>8.8272383354350802E-3</v>
      </c>
      <c r="G418" s="98">
        <v>7.7752117013086999E-2</v>
      </c>
      <c r="H418" s="99">
        <v>0.171548117154812</v>
      </c>
      <c r="I418" s="99">
        <v>1.43090019923926E-2</v>
      </c>
      <c r="J418" s="99">
        <v>-7.2789805781691502E-2</v>
      </c>
      <c r="K418" s="104">
        <v>62.754221600000001</v>
      </c>
      <c r="L418" s="104">
        <v>45.491160520000001</v>
      </c>
      <c r="M418" s="105">
        <v>1573625</v>
      </c>
      <c r="N418" s="105">
        <v>1124553</v>
      </c>
      <c r="O418" s="102" t="s">
        <v>21</v>
      </c>
      <c r="P418" s="102" t="s">
        <v>244</v>
      </c>
      <c r="Q418" s="102" t="s">
        <v>1027</v>
      </c>
      <c r="R418" s="104">
        <v>56</v>
      </c>
    </row>
    <row r="419" spans="1:18" collapsed="1" x14ac:dyDescent="0.25">
      <c r="A419" s="102" t="s">
        <v>972</v>
      </c>
      <c r="B419" s="102" t="s">
        <v>973</v>
      </c>
      <c r="C419" s="103">
        <v>40635221268.75</v>
      </c>
      <c r="D419" s="99">
        <v>6.6912010705921993E-4</v>
      </c>
      <c r="E419" s="99">
        <v>6.7832916815423E-2</v>
      </c>
      <c r="F419" s="99">
        <v>7.2043010752688194E-2</v>
      </c>
      <c r="G419" s="99">
        <v>0.107777777777778</v>
      </c>
      <c r="H419" s="99">
        <v>-0.13629800750794099</v>
      </c>
      <c r="I419" s="99">
        <v>6.7832916815423E-2</v>
      </c>
      <c r="J419" s="99">
        <v>-5.5573097568677003E-2</v>
      </c>
      <c r="K419" s="104">
        <v>36.07</v>
      </c>
      <c r="L419" s="104">
        <v>25.03</v>
      </c>
      <c r="M419" s="105">
        <v>4220415</v>
      </c>
      <c r="N419" s="105">
        <v>4633605</v>
      </c>
      <c r="O419" s="102" t="s">
        <v>86</v>
      </c>
      <c r="P419" s="102" t="s">
        <v>407</v>
      </c>
      <c r="Q419" s="102" t="s">
        <v>1032</v>
      </c>
      <c r="R419" s="104">
        <v>29.91</v>
      </c>
    </row>
    <row r="420" spans="1:18" collapsed="1" x14ac:dyDescent="0.25">
      <c r="A420" s="102" t="s">
        <v>87</v>
      </c>
      <c r="B420" s="102" t="s">
        <v>88</v>
      </c>
      <c r="C420" s="103">
        <v>74052056000</v>
      </c>
      <c r="D420" s="99">
        <v>6.9378744875432394E-3</v>
      </c>
      <c r="E420" s="99">
        <v>-9.3095914354380596E-2</v>
      </c>
      <c r="F420" s="99">
        <v>-0.23075925205240799</v>
      </c>
      <c r="G420" s="99">
        <v>-0.15420665484850299</v>
      </c>
      <c r="H420" s="98">
        <v>-0.203771196194276</v>
      </c>
      <c r="I420" s="98">
        <v>-0.18745228540667502</v>
      </c>
      <c r="J420" s="98">
        <v>-0.178755144032922</v>
      </c>
      <c r="K420" s="104">
        <v>546.63</v>
      </c>
      <c r="L420" s="104">
        <v>379.48</v>
      </c>
      <c r="M420" s="105">
        <v>434623</v>
      </c>
      <c r="N420" s="105">
        <v>255940</v>
      </c>
      <c r="O420" s="102" t="s">
        <v>24</v>
      </c>
      <c r="P420" s="102" t="s">
        <v>89</v>
      </c>
      <c r="Q420" s="102" t="s">
        <v>90</v>
      </c>
      <c r="R420" s="104">
        <v>415.09</v>
      </c>
    </row>
    <row r="421" spans="1:18" collapsed="1" x14ac:dyDescent="0.25">
      <c r="A421" s="102" t="s">
        <v>869</v>
      </c>
      <c r="B421" s="102" t="s">
        <v>870</v>
      </c>
      <c r="C421" s="103">
        <v>28154981059.919998</v>
      </c>
      <c r="D421" s="99">
        <v>-5.1470588235292799E-3</v>
      </c>
      <c r="E421" s="99">
        <v>-1.93875702119948E-2</v>
      </c>
      <c r="F421" s="99">
        <v>2.2740157480315003E-2</v>
      </c>
      <c r="G421" s="99">
        <v>0.25190839694656497</v>
      </c>
      <c r="H421" s="98">
        <v>-4.2180402336145201E-2</v>
      </c>
      <c r="I421" s="99">
        <v>0.17686285879965202</v>
      </c>
      <c r="J421" s="98">
        <v>8.1341198385593803E-3</v>
      </c>
      <c r="K421" s="104">
        <v>195.86</v>
      </c>
      <c r="L421" s="104">
        <v>126.45</v>
      </c>
      <c r="M421" s="105">
        <v>651554</v>
      </c>
      <c r="N421" s="105">
        <v>701281</v>
      </c>
      <c r="O421" s="102" t="s">
        <v>86</v>
      </c>
      <c r="P421" s="102" t="s">
        <v>407</v>
      </c>
      <c r="Q421" s="102" t="s">
        <v>439</v>
      </c>
      <c r="R421" s="104">
        <v>162.36000000000001</v>
      </c>
    </row>
    <row r="422" spans="1:18" collapsed="1" x14ac:dyDescent="0.25">
      <c r="A422" s="102" t="s">
        <v>367</v>
      </c>
      <c r="B422" s="102" t="s">
        <v>368</v>
      </c>
      <c r="C422" s="103">
        <v>29562144319.52</v>
      </c>
      <c r="D422" s="99">
        <v>-1.3224233407719299E-3</v>
      </c>
      <c r="E422" s="99">
        <v>4.7325994625985898E-2</v>
      </c>
      <c r="F422" s="99">
        <v>-1.16155419222904E-2</v>
      </c>
      <c r="G422" s="99">
        <v>-3.3817222038931001E-3</v>
      </c>
      <c r="H422" s="99">
        <v>-7.3744729781525506E-2</v>
      </c>
      <c r="I422" s="99">
        <v>0.175389105058366</v>
      </c>
      <c r="J422" s="98">
        <v>-6.3322368421052603E-3</v>
      </c>
      <c r="K422" s="104">
        <v>144.21</v>
      </c>
      <c r="L422" s="104">
        <v>98.88</v>
      </c>
      <c r="M422" s="105">
        <v>751381</v>
      </c>
      <c r="N422" s="105">
        <v>1563283</v>
      </c>
      <c r="O422" s="102" t="s">
        <v>17</v>
      </c>
      <c r="P422" s="102" t="s">
        <v>104</v>
      </c>
      <c r="Q422" s="102" t="s">
        <v>105</v>
      </c>
      <c r="R422" s="104">
        <v>120.83</v>
      </c>
    </row>
    <row r="423" spans="1:18" collapsed="1" x14ac:dyDescent="0.25">
      <c r="A423" s="102" t="s">
        <v>1296</v>
      </c>
      <c r="B423" s="102" t="s">
        <v>1297</v>
      </c>
      <c r="C423" s="103">
        <v>10984586514.25</v>
      </c>
      <c r="D423" s="98">
        <v>-6.9028156221616704E-2</v>
      </c>
      <c r="E423" s="99">
        <v>-2.5665399239543699E-2</v>
      </c>
      <c r="F423" s="98">
        <v>-0.133558748943364</v>
      </c>
      <c r="G423" s="99">
        <v>-0.33311646063760597</v>
      </c>
      <c r="H423" s="98">
        <v>-0.28720445062586902</v>
      </c>
      <c r="I423" s="98">
        <v>-0.23507462686567202</v>
      </c>
      <c r="J423" s="99">
        <v>-3.6654135338345897E-2</v>
      </c>
      <c r="K423" s="104">
        <v>20.86</v>
      </c>
      <c r="L423" s="104">
        <v>9.9499999999999993</v>
      </c>
      <c r="M423" s="105">
        <v>2283519</v>
      </c>
      <c r="N423" s="105">
        <v>2397500</v>
      </c>
      <c r="O423" s="102" t="s">
        <v>44</v>
      </c>
      <c r="P423" s="102" t="s">
        <v>45</v>
      </c>
      <c r="Q423" s="102" t="s">
        <v>46</v>
      </c>
      <c r="R423" s="104">
        <v>10.25</v>
      </c>
    </row>
    <row r="424" spans="1:18" collapsed="1" x14ac:dyDescent="0.25">
      <c r="A424" s="102" t="s">
        <v>338</v>
      </c>
      <c r="B424" s="102" t="s">
        <v>339</v>
      </c>
      <c r="C424" s="103">
        <v>92135310379.25</v>
      </c>
      <c r="D424" s="99">
        <v>-1.6140209043136698E-2</v>
      </c>
      <c r="E424" s="98">
        <v>-3.2097713392983999E-2</v>
      </c>
      <c r="F424" s="98">
        <v>-7.5781822126990098E-2</v>
      </c>
      <c r="G424" s="99">
        <v>-9.6204150438876593E-3</v>
      </c>
      <c r="H424" s="98">
        <v>7.88690476190477E-2</v>
      </c>
      <c r="I424" s="98">
        <v>1.2148755420899399E-2</v>
      </c>
      <c r="J424" s="98">
        <v>0.35578721203199004</v>
      </c>
      <c r="K424" s="104">
        <v>369.565</v>
      </c>
      <c r="L424" s="104">
        <v>239.75</v>
      </c>
      <c r="M424" s="105">
        <v>416784</v>
      </c>
      <c r="N424" s="105">
        <v>411213</v>
      </c>
      <c r="O424" s="102" t="s">
        <v>21</v>
      </c>
      <c r="P424" s="102" t="s">
        <v>41</v>
      </c>
      <c r="Q424" s="102" t="s">
        <v>41</v>
      </c>
      <c r="R424" s="104">
        <v>340.75</v>
      </c>
    </row>
    <row r="425" spans="1:18" collapsed="1" x14ac:dyDescent="0.25">
      <c r="A425" s="102" t="s">
        <v>620</v>
      </c>
      <c r="B425" s="102" t="s">
        <v>969</v>
      </c>
      <c r="C425" s="103">
        <v>53093589694.199997</v>
      </c>
      <c r="D425" s="98">
        <v>-7.1411344981579597E-2</v>
      </c>
      <c r="E425" s="99">
        <v>-5.6248151122005006E-2</v>
      </c>
      <c r="F425" s="99">
        <v>5.0126963227687303E-2</v>
      </c>
      <c r="G425" s="99">
        <v>0.19430123858215498</v>
      </c>
      <c r="H425" s="99">
        <v>0.145747824659333</v>
      </c>
      <c r="I425" s="99">
        <v>0.106585402110896</v>
      </c>
      <c r="J425" s="99">
        <v>8.6662449515838597E-2</v>
      </c>
      <c r="K425" s="104">
        <v>1215.625</v>
      </c>
      <c r="L425" s="104">
        <v>900.02</v>
      </c>
      <c r="M425" s="105">
        <v>93091</v>
      </c>
      <c r="N425" s="105">
        <v>81989</v>
      </c>
      <c r="O425" s="102" t="s">
        <v>21</v>
      </c>
      <c r="P425" s="102" t="s">
        <v>608</v>
      </c>
      <c r="Q425" s="102" t="s">
        <v>608</v>
      </c>
      <c r="R425" s="104">
        <v>1116.5999999999999</v>
      </c>
    </row>
    <row r="426" spans="1:18" collapsed="1" x14ac:dyDescent="0.25">
      <c r="A426" s="102" t="s">
        <v>565</v>
      </c>
      <c r="B426" s="102" t="s">
        <v>566</v>
      </c>
      <c r="C426" s="103">
        <v>22667876668.740002</v>
      </c>
      <c r="D426" s="99">
        <v>-1.45230098937998E-3</v>
      </c>
      <c r="E426" s="99">
        <v>-7.9357922265307409E-3</v>
      </c>
      <c r="F426" s="99">
        <v>6.6401706087631004E-2</v>
      </c>
      <c r="G426" s="99">
        <v>5.3836574384519699E-2</v>
      </c>
      <c r="H426" s="98">
        <v>0.15097300690520998</v>
      </c>
      <c r="I426" s="98">
        <v>4.4630139587883401E-2</v>
      </c>
      <c r="J426" s="99">
        <v>0.32542168674698801</v>
      </c>
      <c r="K426" s="104">
        <v>114.9</v>
      </c>
      <c r="L426" s="104">
        <v>79.2</v>
      </c>
      <c r="M426" s="105">
        <v>364741</v>
      </c>
      <c r="N426" s="105">
        <v>349706</v>
      </c>
      <c r="O426" s="102" t="s">
        <v>24</v>
      </c>
      <c r="P426" s="102" t="s">
        <v>25</v>
      </c>
      <c r="Q426" s="102" t="s">
        <v>108</v>
      </c>
      <c r="R426" s="104">
        <v>110.01</v>
      </c>
    </row>
    <row r="427" spans="1:18" collapsed="1" x14ac:dyDescent="0.25">
      <c r="A427" s="102" t="s">
        <v>541</v>
      </c>
      <c r="B427" s="102" t="s">
        <v>542</v>
      </c>
      <c r="C427" s="103">
        <v>47970118295.879997</v>
      </c>
      <c r="D427" s="98">
        <v>-9.4077273534111105E-3</v>
      </c>
      <c r="E427" s="99">
        <v>1.6021361815754299E-2</v>
      </c>
      <c r="F427" s="98">
        <v>0.11006497811961299</v>
      </c>
      <c r="G427" s="98">
        <v>0.15957888904280401</v>
      </c>
      <c r="H427" s="98">
        <v>0.18931590537756599</v>
      </c>
      <c r="I427" s="98">
        <v>0.11368323022683401</v>
      </c>
      <c r="J427" s="98">
        <v>7.6932973112054506E-2</v>
      </c>
      <c r="K427" s="104">
        <v>170.53</v>
      </c>
      <c r="L427" s="104">
        <v>114.26</v>
      </c>
      <c r="M427" s="105">
        <v>777359</v>
      </c>
      <c r="N427" s="105">
        <v>716639</v>
      </c>
      <c r="O427" s="102" t="s">
        <v>74</v>
      </c>
      <c r="P427" s="102" t="s">
        <v>75</v>
      </c>
      <c r="Q427" s="102" t="s">
        <v>76</v>
      </c>
      <c r="R427" s="104">
        <v>167.42</v>
      </c>
    </row>
    <row r="428" spans="1:18" collapsed="1" x14ac:dyDescent="0.25">
      <c r="A428" s="102" t="s">
        <v>999</v>
      </c>
      <c r="B428" s="102" t="s">
        <v>1000</v>
      </c>
      <c r="C428" s="103">
        <v>14263381877.700001</v>
      </c>
      <c r="D428" s="99">
        <v>-4.5399270368869198E-2</v>
      </c>
      <c r="E428" s="99">
        <v>4.9933125278644797E-2</v>
      </c>
      <c r="F428" s="99">
        <v>-0.107278241091736</v>
      </c>
      <c r="G428" s="99">
        <v>-0.11863772455089799</v>
      </c>
      <c r="H428" s="99">
        <v>-0.252618216439226</v>
      </c>
      <c r="I428" s="99">
        <v>-0.13387274733357901</v>
      </c>
      <c r="J428" s="99">
        <v>-0.141450966095516</v>
      </c>
      <c r="K428" s="104">
        <v>32.21</v>
      </c>
      <c r="L428" s="104">
        <v>22.145</v>
      </c>
      <c r="M428" s="105">
        <v>3445105</v>
      </c>
      <c r="N428" s="105">
        <v>2249667</v>
      </c>
      <c r="O428" s="102" t="s">
        <v>66</v>
      </c>
      <c r="P428" s="102" t="s">
        <v>164</v>
      </c>
      <c r="Q428" s="102" t="s">
        <v>184</v>
      </c>
      <c r="R428" s="104">
        <v>23.55</v>
      </c>
    </row>
    <row r="429" spans="1:18" collapsed="1" x14ac:dyDescent="0.25">
      <c r="A429" s="102" t="s">
        <v>514</v>
      </c>
      <c r="B429" s="102" t="s">
        <v>1048</v>
      </c>
      <c r="C429" s="103">
        <v>60562318333.589996</v>
      </c>
      <c r="D429" s="99">
        <v>1.7657381004606301E-2</v>
      </c>
      <c r="E429" s="99">
        <v>7.0736210477729197E-2</v>
      </c>
      <c r="F429" s="99">
        <v>1.3323140766626799E-2</v>
      </c>
      <c r="G429" s="99">
        <v>6.1808718282370103E-3</v>
      </c>
      <c r="H429" s="99">
        <v>0.13324377137274099</v>
      </c>
      <c r="I429" s="99">
        <v>5.0968399592252703E-2</v>
      </c>
      <c r="J429" s="99">
        <v>0.11889545399734701</v>
      </c>
      <c r="K429" s="104">
        <v>95.71</v>
      </c>
      <c r="L429" s="104">
        <v>61.93</v>
      </c>
      <c r="M429" s="105">
        <v>1318166</v>
      </c>
      <c r="N429" s="105">
        <v>1290169</v>
      </c>
      <c r="O429" s="102" t="s">
        <v>29</v>
      </c>
      <c r="P429" s="102" t="s">
        <v>30</v>
      </c>
      <c r="Q429" s="102" t="s">
        <v>30</v>
      </c>
      <c r="R429" s="104">
        <v>92.79</v>
      </c>
    </row>
    <row r="430" spans="1:18" collapsed="1" x14ac:dyDescent="0.25">
      <c r="A430" s="102" t="s">
        <v>1261</v>
      </c>
      <c r="B430" s="102" t="s">
        <v>1262</v>
      </c>
      <c r="C430" s="103">
        <v>10040970907.040001</v>
      </c>
      <c r="D430" s="99">
        <v>-7.0723441874172002E-3</v>
      </c>
      <c r="E430" s="99">
        <v>4.6672361574900997E-2</v>
      </c>
      <c r="F430" s="98">
        <v>7.2867232166211604E-3</v>
      </c>
      <c r="G430" s="99">
        <v>9.6084251616313593E-2</v>
      </c>
      <c r="H430" s="99">
        <v>-0.173357048667546</v>
      </c>
      <c r="I430" s="99">
        <v>0.17840437158469899</v>
      </c>
      <c r="J430" s="99">
        <v>-0.19642271575495598</v>
      </c>
      <c r="K430" s="104">
        <v>374.74</v>
      </c>
      <c r="L430" s="104">
        <v>226.22</v>
      </c>
      <c r="M430" s="105">
        <v>248528</v>
      </c>
      <c r="N430" s="105">
        <v>266183</v>
      </c>
      <c r="O430" s="102" t="s">
        <v>17</v>
      </c>
      <c r="P430" s="102" t="s">
        <v>18</v>
      </c>
      <c r="Q430" s="102" t="s">
        <v>18</v>
      </c>
      <c r="R430" s="104">
        <v>269.56</v>
      </c>
    </row>
    <row r="431" spans="1:18" collapsed="1" x14ac:dyDescent="0.25">
      <c r="A431" s="102" t="s">
        <v>670</v>
      </c>
      <c r="B431" s="102" t="s">
        <v>671</v>
      </c>
      <c r="C431" s="103">
        <v>13592542131.610001</v>
      </c>
      <c r="D431" s="99">
        <v>-3.2945736434108502E-2</v>
      </c>
      <c r="E431" s="99">
        <v>-4.8547961278967398E-2</v>
      </c>
      <c r="F431" s="98">
        <v>-4.7989433519225001E-2</v>
      </c>
      <c r="G431" s="98">
        <v>-0.148464163822526</v>
      </c>
      <c r="H431" s="98">
        <v>-9.5762475606356201E-2</v>
      </c>
      <c r="I431" s="98">
        <v>-3.0778425220379501E-2</v>
      </c>
      <c r="J431" s="98">
        <v>-0.25256365940776598</v>
      </c>
      <c r="K431" s="104">
        <v>91.66</v>
      </c>
      <c r="L431" s="104">
        <v>55</v>
      </c>
      <c r="M431" s="105">
        <v>1242977</v>
      </c>
      <c r="N431" s="105">
        <v>1282211</v>
      </c>
      <c r="O431" s="102" t="s">
        <v>17</v>
      </c>
      <c r="P431" s="102" t="s">
        <v>59</v>
      </c>
      <c r="Q431" s="102" t="s">
        <v>672</v>
      </c>
      <c r="R431" s="104">
        <v>64.87</v>
      </c>
    </row>
    <row r="432" spans="1:18" collapsed="1" x14ac:dyDescent="0.25">
      <c r="A432" s="102" t="s">
        <v>579</v>
      </c>
      <c r="B432" s="102" t="s">
        <v>580</v>
      </c>
      <c r="C432" s="103">
        <v>26905691708.299999</v>
      </c>
      <c r="D432" s="99">
        <v>1.0318112035417399E-2</v>
      </c>
      <c r="E432" s="99">
        <v>-0.13546376634486099</v>
      </c>
      <c r="F432" s="99">
        <v>-0.13854303022923101</v>
      </c>
      <c r="G432" s="98">
        <v>-0.127412889300031</v>
      </c>
      <c r="H432" s="98">
        <v>-0.14248484848484799</v>
      </c>
      <c r="I432" s="98">
        <v>-0.13883140596469901</v>
      </c>
      <c r="J432" s="98">
        <v>-0.11280411336844701</v>
      </c>
      <c r="K432" s="104">
        <v>352.34</v>
      </c>
      <c r="L432" s="104">
        <v>275.92</v>
      </c>
      <c r="M432" s="105">
        <v>523042</v>
      </c>
      <c r="N432" s="105">
        <v>278811</v>
      </c>
      <c r="O432" s="102" t="s">
        <v>24</v>
      </c>
      <c r="P432" s="102" t="s">
        <v>25</v>
      </c>
      <c r="Q432" s="102" t="s">
        <v>26</v>
      </c>
      <c r="R432" s="104">
        <v>282.98</v>
      </c>
    </row>
    <row r="433" spans="1:18" collapsed="1" x14ac:dyDescent="0.25">
      <c r="A433" s="102" t="s">
        <v>413</v>
      </c>
      <c r="B433" s="102" t="s">
        <v>414</v>
      </c>
      <c r="C433" s="103">
        <v>99143408139.589996</v>
      </c>
      <c r="D433" s="99">
        <v>1.1815112957673599E-2</v>
      </c>
      <c r="E433" s="99">
        <v>2.0961614044281398E-2</v>
      </c>
      <c r="F433" s="98">
        <v>-4.2158308751229098E-2</v>
      </c>
      <c r="G433" s="98">
        <v>-1.65320545179201E-2</v>
      </c>
      <c r="H433" s="98">
        <v>0.167840551476098</v>
      </c>
      <c r="I433" s="98">
        <v>-1.8019153225806397E-2</v>
      </c>
      <c r="J433" s="99">
        <v>0.23267953179373599</v>
      </c>
      <c r="K433" s="104">
        <v>85.12</v>
      </c>
      <c r="L433" s="104">
        <v>58.51</v>
      </c>
      <c r="M433" s="105">
        <v>2308680</v>
      </c>
      <c r="N433" s="105">
        <v>2087145</v>
      </c>
      <c r="O433" s="102" t="s">
        <v>109</v>
      </c>
      <c r="P433" s="102" t="s">
        <v>177</v>
      </c>
      <c r="Q433" s="102" t="s">
        <v>329</v>
      </c>
      <c r="R433" s="104">
        <v>77.930000000000007</v>
      </c>
    </row>
    <row r="434" spans="1:18" collapsed="1" x14ac:dyDescent="0.25">
      <c r="A434" s="102" t="s">
        <v>143</v>
      </c>
      <c r="B434" s="102" t="s">
        <v>144</v>
      </c>
      <c r="C434" s="103">
        <v>160168469517.20999</v>
      </c>
      <c r="D434" s="98">
        <v>-5.2605908584171203E-3</v>
      </c>
      <c r="E434" s="98">
        <v>3.8706391647568103E-2</v>
      </c>
      <c r="F434" s="98">
        <v>3.0757012382224499E-2</v>
      </c>
      <c r="G434" s="98">
        <v>0.23355078411889199</v>
      </c>
      <c r="H434" s="99">
        <v>0.12835408022130002</v>
      </c>
      <c r="I434" s="99">
        <v>0.18398573561121301</v>
      </c>
      <c r="J434" s="98">
        <v>0.140933429233597</v>
      </c>
      <c r="K434" s="104">
        <v>293.05</v>
      </c>
      <c r="L434" s="104">
        <v>206.58</v>
      </c>
      <c r="M434" s="105">
        <v>786807</v>
      </c>
      <c r="N434" s="105">
        <v>901131</v>
      </c>
      <c r="O434" s="102" t="s">
        <v>17</v>
      </c>
      <c r="P434" s="102" t="s">
        <v>59</v>
      </c>
      <c r="Q434" s="102" t="s">
        <v>60</v>
      </c>
      <c r="R434" s="104">
        <v>285.52999999999997</v>
      </c>
    </row>
    <row r="435" spans="1:18" collapsed="1" x14ac:dyDescent="0.25">
      <c r="A435" s="102" t="s">
        <v>829</v>
      </c>
      <c r="B435" s="102" t="s">
        <v>830</v>
      </c>
      <c r="C435" s="103">
        <v>85087934542.789993</v>
      </c>
      <c r="D435" s="98">
        <v>-1.4211461280347299E-2</v>
      </c>
      <c r="E435" s="98">
        <v>-0.10969160377919099</v>
      </c>
      <c r="F435" s="99">
        <v>-0.13533010156971401</v>
      </c>
      <c r="G435" s="98">
        <v>-1.8795022920759501E-2</v>
      </c>
      <c r="H435" s="98">
        <v>-0.17982264068316201</v>
      </c>
      <c r="I435" s="98">
        <v>-7.4895035811311392E-2</v>
      </c>
      <c r="J435" s="98">
        <v>-0.10044428434197901</v>
      </c>
      <c r="K435" s="104">
        <v>189.32</v>
      </c>
      <c r="L435" s="104">
        <v>143.18</v>
      </c>
      <c r="M435" s="105">
        <v>1577222</v>
      </c>
      <c r="N435" s="105">
        <v>1223934</v>
      </c>
      <c r="O435" s="102" t="s">
        <v>24</v>
      </c>
      <c r="P435" s="102" t="s">
        <v>89</v>
      </c>
      <c r="Q435" s="102" t="s">
        <v>90</v>
      </c>
      <c r="R435" s="104">
        <v>149.83000000000001</v>
      </c>
    </row>
    <row r="436" spans="1:18" collapsed="1" x14ac:dyDescent="0.25">
      <c r="A436" s="102" t="s">
        <v>751</v>
      </c>
      <c r="B436" s="102" t="s">
        <v>752</v>
      </c>
      <c r="C436" s="103">
        <v>16414131486.120001</v>
      </c>
      <c r="D436" s="98">
        <v>6.7918633477082003E-4</v>
      </c>
      <c r="E436" s="99">
        <v>4.28212478323955E-2</v>
      </c>
      <c r="F436" s="98">
        <v>8.3704166819903711E-2</v>
      </c>
      <c r="G436" s="98">
        <v>0.26386446493673599</v>
      </c>
      <c r="H436" s="98">
        <v>0.356550962158181</v>
      </c>
      <c r="I436" s="98">
        <v>0.22559580751154201</v>
      </c>
      <c r="J436" s="99">
        <v>0.37484253254327399</v>
      </c>
      <c r="K436" s="104">
        <v>300.7</v>
      </c>
      <c r="L436" s="104">
        <v>165.03</v>
      </c>
      <c r="M436" s="105">
        <v>193516</v>
      </c>
      <c r="N436" s="105">
        <v>184225</v>
      </c>
      <c r="O436" s="102" t="s">
        <v>21</v>
      </c>
      <c r="P436" s="102" t="s">
        <v>244</v>
      </c>
      <c r="Q436" s="102" t="s">
        <v>1027</v>
      </c>
      <c r="R436" s="104">
        <v>294.67</v>
      </c>
    </row>
    <row r="437" spans="1:18" collapsed="1" x14ac:dyDescent="0.25">
      <c r="A437" s="102" t="s">
        <v>1157</v>
      </c>
      <c r="B437" s="102" t="s">
        <v>1158</v>
      </c>
      <c r="C437" s="103">
        <v>19435333727.5</v>
      </c>
      <c r="D437" s="99">
        <v>1.86543739125744E-3</v>
      </c>
      <c r="E437" s="99">
        <v>8.0054142898578803E-2</v>
      </c>
      <c r="F437" s="99">
        <v>6.9343135565638397E-2</v>
      </c>
      <c r="G437" s="99">
        <v>0.17179960558888902</v>
      </c>
      <c r="H437" s="98">
        <v>-6.7778222845316802E-2</v>
      </c>
      <c r="I437" s="98">
        <v>0.15027389925449999</v>
      </c>
      <c r="J437" s="99">
        <v>-8.2418846103298901E-2</v>
      </c>
      <c r="K437" s="104">
        <v>688.71</v>
      </c>
      <c r="L437" s="104">
        <v>443.2</v>
      </c>
      <c r="M437" s="105">
        <v>129539</v>
      </c>
      <c r="N437" s="105">
        <v>116646</v>
      </c>
      <c r="O437" s="102" t="s">
        <v>21</v>
      </c>
      <c r="P437" s="102" t="s">
        <v>83</v>
      </c>
      <c r="Q437" s="102" t="s">
        <v>83</v>
      </c>
      <c r="R437" s="104">
        <v>558.54999999999995</v>
      </c>
    </row>
    <row r="438" spans="1:18" collapsed="1" x14ac:dyDescent="0.25">
      <c r="A438" s="102" t="s">
        <v>980</v>
      </c>
      <c r="B438" s="102" t="s">
        <v>981</v>
      </c>
      <c r="C438" s="103">
        <v>16453472608.76</v>
      </c>
      <c r="D438" s="99">
        <v>-1.3235294117647001E-2</v>
      </c>
      <c r="E438" s="99">
        <v>1.6281711472927E-2</v>
      </c>
      <c r="F438" s="99">
        <v>-8.1300813008129396E-3</v>
      </c>
      <c r="G438" s="99">
        <v>-5.0247699929228604E-2</v>
      </c>
      <c r="H438" s="99">
        <v>-0.112727272727273</v>
      </c>
      <c r="I438" s="99">
        <v>-3.4184958618207896E-2</v>
      </c>
      <c r="J438" s="99">
        <v>-0.14820691843859099</v>
      </c>
      <c r="K438" s="104">
        <v>35.78</v>
      </c>
      <c r="L438" s="104">
        <v>25.3</v>
      </c>
      <c r="M438" s="105">
        <v>2540074</v>
      </c>
      <c r="N438" s="105">
        <v>2056162</v>
      </c>
      <c r="O438" s="102" t="s">
        <v>51</v>
      </c>
      <c r="P438" s="102" t="s">
        <v>194</v>
      </c>
      <c r="Q438" s="102" t="s">
        <v>1041</v>
      </c>
      <c r="R438" s="104">
        <v>26.84</v>
      </c>
    </row>
    <row r="439" spans="1:18" collapsed="1" x14ac:dyDescent="0.25">
      <c r="A439" s="102" t="s">
        <v>522</v>
      </c>
      <c r="B439" s="102" t="s">
        <v>523</v>
      </c>
      <c r="C439" s="103">
        <v>119687073884</v>
      </c>
      <c r="D439" s="98">
        <v>7.0559015560613999E-3</v>
      </c>
      <c r="E439" s="98">
        <v>4.17704764870757E-2</v>
      </c>
      <c r="F439" s="98">
        <v>0.10628358825961101</v>
      </c>
      <c r="G439" s="98">
        <v>0.13087390128465201</v>
      </c>
      <c r="H439" s="99">
        <v>0.359634192810873</v>
      </c>
      <c r="I439" s="99">
        <v>0.14642505247825899</v>
      </c>
      <c r="J439" s="99">
        <v>0.71336193098149703</v>
      </c>
      <c r="K439" s="104">
        <v>552.9</v>
      </c>
      <c r="L439" s="104">
        <v>295</v>
      </c>
      <c r="M439" s="105">
        <v>313407</v>
      </c>
      <c r="N439" s="105">
        <v>342406</v>
      </c>
      <c r="O439" s="102" t="s">
        <v>109</v>
      </c>
      <c r="P439" s="102" t="s">
        <v>177</v>
      </c>
      <c r="Q439" s="102" t="s">
        <v>524</v>
      </c>
      <c r="R439" s="104">
        <v>535.22</v>
      </c>
    </row>
    <row r="440" spans="1:18" collapsed="1" x14ac:dyDescent="0.25">
      <c r="A440" s="102" t="s">
        <v>867</v>
      </c>
      <c r="B440" s="102" t="s">
        <v>868</v>
      </c>
      <c r="C440" s="103">
        <v>134063659966.5</v>
      </c>
      <c r="D440" s="99">
        <v>-3.5557596163656599E-2</v>
      </c>
      <c r="E440" s="99">
        <v>-6.3986748945631902E-2</v>
      </c>
      <c r="F440" s="99">
        <v>-0.199104189052312</v>
      </c>
      <c r="G440" s="99">
        <v>-0.18057139929978799</v>
      </c>
      <c r="H440" s="98">
        <v>-0.24170019891444799</v>
      </c>
      <c r="I440" s="98">
        <v>-0.22337185570263599</v>
      </c>
      <c r="J440" s="98">
        <v>-0.17118197887252401</v>
      </c>
      <c r="K440" s="104">
        <v>5833.11</v>
      </c>
      <c r="L440" s="104">
        <v>4106.5600000000004</v>
      </c>
      <c r="M440" s="105">
        <v>146034</v>
      </c>
      <c r="N440" s="105">
        <v>94704</v>
      </c>
      <c r="O440" s="102" t="s">
        <v>17</v>
      </c>
      <c r="P440" s="102" t="s">
        <v>55</v>
      </c>
      <c r="Q440" s="102" t="s">
        <v>168</v>
      </c>
      <c r="R440" s="104">
        <v>4159.1000000000004</v>
      </c>
    </row>
    <row r="441" spans="1:18" collapsed="1" x14ac:dyDescent="0.25">
      <c r="A441" s="102" t="s">
        <v>1145</v>
      </c>
      <c r="B441" s="102" t="s">
        <v>1146</v>
      </c>
      <c r="C441" s="103">
        <v>74764641236.100006</v>
      </c>
      <c r="D441" s="98">
        <v>-9.1333762886598002E-2</v>
      </c>
      <c r="E441" s="99">
        <v>-2.2272293959615302E-2</v>
      </c>
      <c r="F441" s="99">
        <v>-5.7161958883503304E-2</v>
      </c>
      <c r="G441" s="99">
        <v>-0.15768254442287599</v>
      </c>
      <c r="H441" s="99">
        <v>-0.18752700561716801</v>
      </c>
      <c r="I441" s="99">
        <v>-0.10374960279631401</v>
      </c>
      <c r="J441" s="99">
        <v>-8.855827134255401E-4</v>
      </c>
      <c r="K441" s="104">
        <v>167.94</v>
      </c>
      <c r="L441" s="104">
        <v>66.260000000000005</v>
      </c>
      <c r="M441" s="105">
        <v>1977315</v>
      </c>
      <c r="N441" s="105">
        <v>1599870</v>
      </c>
      <c r="O441" s="102" t="s">
        <v>66</v>
      </c>
      <c r="P441" s="102" t="s">
        <v>116</v>
      </c>
      <c r="Q441" s="102" t="s">
        <v>116</v>
      </c>
      <c r="R441" s="104">
        <v>112.82</v>
      </c>
    </row>
    <row r="442" spans="1:18" collapsed="1" x14ac:dyDescent="0.25">
      <c r="A442" s="102" t="s">
        <v>824</v>
      </c>
      <c r="B442" s="102" t="s">
        <v>1162</v>
      </c>
      <c r="C442" s="103">
        <v>17658117283</v>
      </c>
      <c r="D442" s="99">
        <v>-9.0735434574976698E-3</v>
      </c>
      <c r="E442" s="99">
        <v>4.1144004014049197E-2</v>
      </c>
      <c r="F442" s="99">
        <v>4.7209780898196402E-3</v>
      </c>
      <c r="G442" s="99">
        <v>2.4059222702035799E-2</v>
      </c>
      <c r="H442" s="99">
        <v>0.117243235967156</v>
      </c>
      <c r="I442" s="99">
        <v>9.0813510316730198E-2</v>
      </c>
      <c r="J442" s="99">
        <v>0.268143621084797</v>
      </c>
      <c r="K442" s="104">
        <v>88.87</v>
      </c>
      <c r="L442" s="104">
        <v>47.2</v>
      </c>
      <c r="M442" s="105">
        <v>732518</v>
      </c>
      <c r="N442" s="105">
        <v>747015</v>
      </c>
      <c r="O442" s="102" t="s">
        <v>17</v>
      </c>
      <c r="P442" s="102" t="s">
        <v>1019</v>
      </c>
      <c r="Q442" s="102" t="s">
        <v>1020</v>
      </c>
      <c r="R442" s="104">
        <v>83</v>
      </c>
    </row>
    <row r="443" spans="1:18" collapsed="1" x14ac:dyDescent="0.25">
      <c r="A443" s="102" t="s">
        <v>111</v>
      </c>
      <c r="B443" s="102" t="s">
        <v>112</v>
      </c>
      <c r="C443" s="103">
        <v>9449232498.2900009</v>
      </c>
      <c r="D443" s="98">
        <v>-4.3994861913937103E-2</v>
      </c>
      <c r="E443" s="99">
        <v>7.2406340057636895E-2</v>
      </c>
      <c r="F443" s="98">
        <v>7.9405366207396799E-2</v>
      </c>
      <c r="G443" s="98">
        <v>0.16516634050880602</v>
      </c>
      <c r="H443" s="98">
        <v>-7.2585669781931497E-2</v>
      </c>
      <c r="I443" s="98">
        <v>0.23578248235782501</v>
      </c>
      <c r="J443" s="98">
        <v>0.138867635807192</v>
      </c>
      <c r="K443" s="104">
        <v>38.21</v>
      </c>
      <c r="L443" s="104">
        <v>22.36</v>
      </c>
      <c r="M443" s="105">
        <v>1633540</v>
      </c>
      <c r="N443" s="105">
        <v>1824937</v>
      </c>
      <c r="O443" s="102" t="s">
        <v>33</v>
      </c>
      <c r="P443" s="102" t="s">
        <v>47</v>
      </c>
      <c r="Q443" s="102" t="s">
        <v>113</v>
      </c>
      <c r="R443" s="104">
        <v>29.77</v>
      </c>
    </row>
    <row r="444" spans="1:18" collapsed="1" x14ac:dyDescent="0.25">
      <c r="A444" s="102" t="s">
        <v>1147</v>
      </c>
      <c r="B444" s="102" t="s">
        <v>1148</v>
      </c>
      <c r="C444" s="103">
        <v>14794895251.92</v>
      </c>
      <c r="D444" s="99">
        <v>8.7347142500624492E-3</v>
      </c>
      <c r="E444" s="99">
        <v>-9.3830964218192311E-3</v>
      </c>
      <c r="F444" s="99">
        <v>-4.5925036210126002E-4</v>
      </c>
      <c r="G444" s="99">
        <v>-1.4764259349536998E-2</v>
      </c>
      <c r="H444" s="99">
        <v>-0.231287526829136</v>
      </c>
      <c r="I444" s="99">
        <v>-1.2942612942612902E-2</v>
      </c>
      <c r="J444" s="99">
        <v>-0.256125775581029</v>
      </c>
      <c r="K444" s="104">
        <v>456.76</v>
      </c>
      <c r="L444" s="104">
        <v>267.47000000000003</v>
      </c>
      <c r="M444" s="105">
        <v>107329</v>
      </c>
      <c r="N444" s="105">
        <v>72832</v>
      </c>
      <c r="O444" s="102" t="s">
        <v>24</v>
      </c>
      <c r="P444" s="102" t="s">
        <v>25</v>
      </c>
      <c r="Q444" s="102" t="s">
        <v>108</v>
      </c>
      <c r="R444" s="104">
        <v>282.94</v>
      </c>
    </row>
    <row r="445" spans="1:18" collapsed="1" x14ac:dyDescent="0.25">
      <c r="A445" s="102" t="s">
        <v>504</v>
      </c>
      <c r="B445" s="102" t="s">
        <v>505</v>
      </c>
      <c r="C445" s="103">
        <v>29626636396.200001</v>
      </c>
      <c r="D445" s="99">
        <v>-6.7618647627047404E-2</v>
      </c>
      <c r="E445" s="99">
        <v>-2.2457067371202202E-2</v>
      </c>
      <c r="F445" s="99">
        <v>1.13895216400912E-2</v>
      </c>
      <c r="G445" s="98">
        <v>-3.1836022677714799E-2</v>
      </c>
      <c r="H445" s="99">
        <v>4.1275797373358403E-2</v>
      </c>
      <c r="I445" s="99">
        <v>-7.5770191507077395E-2</v>
      </c>
      <c r="J445" s="99">
        <v>5.2631578947368397E-2</v>
      </c>
      <c r="K445" s="104">
        <v>26.43</v>
      </c>
      <c r="L445" s="104">
        <v>11.97</v>
      </c>
      <c r="M445" s="105">
        <v>5484364</v>
      </c>
      <c r="N445" s="105">
        <v>5328685</v>
      </c>
      <c r="O445" s="102" t="s">
        <v>66</v>
      </c>
      <c r="P445" s="102" t="s">
        <v>116</v>
      </c>
      <c r="Q445" s="102" t="s">
        <v>116</v>
      </c>
      <c r="R445" s="104">
        <v>22.2</v>
      </c>
    </row>
    <row r="446" spans="1:18" collapsed="1" x14ac:dyDescent="0.25">
      <c r="A446" s="102" t="s">
        <v>860</v>
      </c>
      <c r="B446" s="102" t="s">
        <v>861</v>
      </c>
      <c r="C446" s="103">
        <v>1078440713101.39</v>
      </c>
      <c r="D446" s="99">
        <v>-1.9999200031930001E-5</v>
      </c>
      <c r="E446" s="99">
        <v>-7.7000932743257504E-3</v>
      </c>
      <c r="F446" s="99">
        <v>1.5001420973569799E-2</v>
      </c>
      <c r="G446" s="99">
        <v>-2.5530587983083598E-2</v>
      </c>
      <c r="H446" s="99">
        <v>4.33829973707274E-2</v>
      </c>
      <c r="I446" s="99">
        <v>-5.2521635332736204E-3</v>
      </c>
      <c r="J446" s="99">
        <v>5.9949547410594904E-2</v>
      </c>
      <c r="K446" s="104">
        <v>542.03</v>
      </c>
      <c r="L446" s="104">
        <v>455.25</v>
      </c>
      <c r="M446" s="105">
        <v>1610515</v>
      </c>
      <c r="N446" s="105">
        <v>1653086</v>
      </c>
      <c r="O446" s="102" t="s">
        <v>24</v>
      </c>
      <c r="P446" s="102" t="s">
        <v>1034</v>
      </c>
      <c r="Q446" s="102" t="s">
        <v>862</v>
      </c>
      <c r="R446" s="104">
        <v>500.01</v>
      </c>
    </row>
    <row r="447" spans="1:18" collapsed="1" x14ac:dyDescent="0.25">
      <c r="A447" s="102" t="s">
        <v>452</v>
      </c>
      <c r="B447" s="102" t="s">
        <v>453</v>
      </c>
      <c r="C447" s="103">
        <v>22051579580.360001</v>
      </c>
      <c r="D447" s="98">
        <v>2.1672459619710401E-3</v>
      </c>
      <c r="E447" s="99">
        <v>5.6789271700228496E-2</v>
      </c>
      <c r="F447" s="98">
        <v>0.10416291223643899</v>
      </c>
      <c r="G447" s="98">
        <v>0.231001054799337</v>
      </c>
      <c r="H447" s="99">
        <v>0.247099531854264</v>
      </c>
      <c r="I447" s="99">
        <v>0.18838190369975302</v>
      </c>
      <c r="J447" s="99">
        <v>0.19732278079046398</v>
      </c>
      <c r="K447" s="104">
        <v>249.03</v>
      </c>
      <c r="L447" s="104">
        <v>173.03</v>
      </c>
      <c r="M447" s="105">
        <v>291245</v>
      </c>
      <c r="N447" s="105">
        <v>265893</v>
      </c>
      <c r="O447" s="102" t="s">
        <v>33</v>
      </c>
      <c r="P447" s="102" t="s">
        <v>34</v>
      </c>
      <c r="Q447" s="102" t="s">
        <v>1015</v>
      </c>
      <c r="R447" s="104">
        <v>245.08</v>
      </c>
    </row>
    <row r="448" spans="1:18" collapsed="1" x14ac:dyDescent="0.25">
      <c r="A448" s="102" t="s">
        <v>771</v>
      </c>
      <c r="B448" s="102" t="s">
        <v>772</v>
      </c>
      <c r="C448" s="103">
        <v>49284240876</v>
      </c>
      <c r="D448" s="99">
        <v>-4.8602654417091801E-2</v>
      </c>
      <c r="E448" s="98">
        <v>-4.1004366133718599E-2</v>
      </c>
      <c r="F448" s="99">
        <v>-0.13329214177385801</v>
      </c>
      <c r="G448" s="98">
        <v>-0.120145977077037</v>
      </c>
      <c r="H448" s="99">
        <v>-5.6196956953895601E-2</v>
      </c>
      <c r="I448" s="99">
        <v>-8.7697515261702996E-2</v>
      </c>
      <c r="J448" s="98">
        <v>0.34951350169454498</v>
      </c>
      <c r="K448" s="104">
        <v>769.09</v>
      </c>
      <c r="L448" s="104">
        <v>356.98</v>
      </c>
      <c r="M448" s="105">
        <v>228466</v>
      </c>
      <c r="N448" s="105">
        <v>212259</v>
      </c>
      <c r="O448" s="102" t="s">
        <v>109</v>
      </c>
      <c r="P448" s="102" t="s">
        <v>135</v>
      </c>
      <c r="Q448" s="102" t="s">
        <v>136</v>
      </c>
      <c r="R448" s="104">
        <v>617.20000000000005</v>
      </c>
    </row>
    <row r="449" spans="1:18" collapsed="1" x14ac:dyDescent="0.25">
      <c r="A449" s="102" t="s">
        <v>748</v>
      </c>
      <c r="B449" s="102" t="s">
        <v>749</v>
      </c>
      <c r="C449" s="103">
        <v>28316805488.400002</v>
      </c>
      <c r="D449" s="99">
        <v>7.2960095294820606E-3</v>
      </c>
      <c r="E449" s="99">
        <v>-1.7000871839581301E-2</v>
      </c>
      <c r="F449" s="99">
        <v>-8.4924122143026002E-4</v>
      </c>
      <c r="G449" s="98">
        <v>4.0949395087611397E-2</v>
      </c>
      <c r="H449" s="98">
        <v>0.11033605514751101</v>
      </c>
      <c r="I449" s="98">
        <v>7.8087649402390505E-2</v>
      </c>
      <c r="J449" s="98">
        <v>0.27617430673457899</v>
      </c>
      <c r="K449" s="104">
        <v>282.91000000000003</v>
      </c>
      <c r="L449" s="104">
        <v>200.91</v>
      </c>
      <c r="M449" s="105">
        <v>252191</v>
      </c>
      <c r="N449" s="105">
        <v>204099</v>
      </c>
      <c r="O449" s="102" t="s">
        <v>24</v>
      </c>
      <c r="P449" s="102" t="s">
        <v>89</v>
      </c>
      <c r="Q449" s="102" t="s">
        <v>90</v>
      </c>
      <c r="R449" s="104">
        <v>270.60000000000002</v>
      </c>
    </row>
    <row r="450" spans="1:18" collapsed="1" x14ac:dyDescent="0.25">
      <c r="A450" s="102" t="s">
        <v>62</v>
      </c>
      <c r="B450" s="102" t="s">
        <v>63</v>
      </c>
      <c r="C450" s="103">
        <v>35175264328.980003</v>
      </c>
      <c r="D450" s="98">
        <v>-3.3463469046291203E-2</v>
      </c>
      <c r="E450" s="99">
        <v>-8.8853838065194604E-2</v>
      </c>
      <c r="F450" s="99">
        <v>-3.4540389972144897E-2</v>
      </c>
      <c r="G450" s="98">
        <v>0.103119032463399</v>
      </c>
      <c r="H450" s="98">
        <v>3.0933967876264103E-2</v>
      </c>
      <c r="I450" s="98">
        <v>-1.15273775216151E-3</v>
      </c>
      <c r="J450" s="99">
        <v>4.4605183845690004E-2</v>
      </c>
      <c r="K450" s="104">
        <v>19.45</v>
      </c>
      <c r="L450" s="104">
        <v>11.914999999999999</v>
      </c>
      <c r="M450" s="105">
        <v>22229422</v>
      </c>
      <c r="N450" s="105">
        <v>9423206</v>
      </c>
      <c r="O450" s="102" t="s">
        <v>24</v>
      </c>
      <c r="P450" s="102" t="s">
        <v>64</v>
      </c>
      <c r="Q450" s="102" t="s">
        <v>65</v>
      </c>
      <c r="R450" s="104">
        <v>17.329999999999998</v>
      </c>
    </row>
    <row r="451" spans="1:18" collapsed="1" x14ac:dyDescent="0.25">
      <c r="A451" s="102" t="s">
        <v>84</v>
      </c>
      <c r="B451" s="102" t="s">
        <v>85</v>
      </c>
      <c r="C451" s="103">
        <v>443363399871.46002</v>
      </c>
      <c r="D451" s="99">
        <v>2.1183061729404901E-2</v>
      </c>
      <c r="E451" s="99">
        <v>9.6736043020753098E-3</v>
      </c>
      <c r="F451" s="98">
        <v>4.40135876665795E-2</v>
      </c>
      <c r="G451" s="98">
        <v>7.97552644095645E-2</v>
      </c>
      <c r="H451" s="98">
        <v>2.4062170003793303E-2</v>
      </c>
      <c r="I451" s="98">
        <v>0.158313426258784</v>
      </c>
      <c r="J451" s="99">
        <v>-6.2208952981823502E-2</v>
      </c>
      <c r="K451" s="104">
        <v>1078.01</v>
      </c>
      <c r="L451" s="104">
        <v>844.26499999999999</v>
      </c>
      <c r="M451" s="105">
        <v>818904</v>
      </c>
      <c r="N451" s="105">
        <v>888365</v>
      </c>
      <c r="O451" s="102" t="s">
        <v>86</v>
      </c>
      <c r="P451" s="102" t="s">
        <v>1017</v>
      </c>
      <c r="Q451" s="102" t="s">
        <v>1018</v>
      </c>
      <c r="R451" s="104">
        <v>998.86</v>
      </c>
    </row>
    <row r="452" spans="1:18" collapsed="1" x14ac:dyDescent="0.25">
      <c r="A452" s="102" t="s">
        <v>742</v>
      </c>
      <c r="B452" s="102" t="s">
        <v>743</v>
      </c>
      <c r="C452" s="103">
        <v>10584736619.25</v>
      </c>
      <c r="D452" s="99">
        <v>1.30718954248366E-2</v>
      </c>
      <c r="E452" s="99">
        <v>7.1428571428571397E-2</v>
      </c>
      <c r="F452" s="99">
        <v>1.66156536947966E-2</v>
      </c>
      <c r="G452" s="98">
        <v>0.25269396551724199</v>
      </c>
      <c r="H452" s="99">
        <v>-4.5566502463054201E-2</v>
      </c>
      <c r="I452" s="99">
        <v>4.1666666666666699E-2</v>
      </c>
      <c r="J452" s="98">
        <v>-0.11361036980556599</v>
      </c>
      <c r="K452" s="104">
        <v>27.405000000000001</v>
      </c>
      <c r="L452" s="104">
        <v>14.21</v>
      </c>
      <c r="M452" s="105">
        <v>5021537</v>
      </c>
      <c r="N452" s="105">
        <v>4654089</v>
      </c>
      <c r="O452" s="102" t="s">
        <v>17</v>
      </c>
      <c r="P452" s="102" t="s">
        <v>55</v>
      </c>
      <c r="Q452" s="102" t="s">
        <v>168</v>
      </c>
      <c r="R452" s="104">
        <v>23.25</v>
      </c>
    </row>
    <row r="453" spans="1:18" collapsed="1" x14ac:dyDescent="0.25">
      <c r="A453" s="102" t="s">
        <v>864</v>
      </c>
      <c r="B453" s="102" t="s">
        <v>865</v>
      </c>
      <c r="C453" s="103">
        <v>44388040082.400002</v>
      </c>
      <c r="D453" s="99">
        <v>2.1555490824352E-2</v>
      </c>
      <c r="E453" s="99">
        <v>5.2047397630118598E-2</v>
      </c>
      <c r="F453" s="99">
        <v>0.12241958713394099</v>
      </c>
      <c r="G453" s="99">
        <v>6.3210550250113698E-2</v>
      </c>
      <c r="H453" s="99">
        <v>1.3144590495449899E-2</v>
      </c>
      <c r="I453" s="99">
        <v>0.122599231754161</v>
      </c>
      <c r="J453" s="99">
        <v>6.5957446808510692E-2</v>
      </c>
      <c r="K453" s="104">
        <v>74.885000000000005</v>
      </c>
      <c r="L453" s="104">
        <v>58.625</v>
      </c>
      <c r="M453" s="105">
        <v>2105323</v>
      </c>
      <c r="N453" s="105">
        <v>1819934</v>
      </c>
      <c r="O453" s="102" t="s">
        <v>86</v>
      </c>
      <c r="P453" s="102" t="s">
        <v>1017</v>
      </c>
      <c r="Q453" s="102" t="s">
        <v>866</v>
      </c>
      <c r="R453" s="104">
        <v>70.14</v>
      </c>
    </row>
    <row r="454" spans="1:18" collapsed="1" x14ac:dyDescent="0.25">
      <c r="A454" s="102" t="s">
        <v>123</v>
      </c>
      <c r="B454" s="102" t="s">
        <v>124</v>
      </c>
      <c r="C454" s="103">
        <v>13888505344.299999</v>
      </c>
      <c r="D454" s="99">
        <v>8.5764074536129192E-2</v>
      </c>
      <c r="E454" s="98">
        <v>0.13717438194790099</v>
      </c>
      <c r="F454" s="99">
        <v>5.9107591269074604E-2</v>
      </c>
      <c r="G454" s="99">
        <v>0.13486774019952802</v>
      </c>
      <c r="H454" s="99">
        <v>-0.16343718531628601</v>
      </c>
      <c r="I454" s="99">
        <v>0.12902561568239801</v>
      </c>
      <c r="J454" s="98">
        <v>-0.22319505837016901</v>
      </c>
      <c r="K454" s="104">
        <v>352.19</v>
      </c>
      <c r="L454" s="104">
        <v>206.13</v>
      </c>
      <c r="M454" s="105">
        <v>338844</v>
      </c>
      <c r="N454" s="105">
        <v>248707</v>
      </c>
      <c r="O454" s="102" t="s">
        <v>66</v>
      </c>
      <c r="P454" s="102" t="s">
        <v>125</v>
      </c>
      <c r="Q454" s="102" t="s">
        <v>126</v>
      </c>
      <c r="R454" s="104">
        <v>274.14999999999998</v>
      </c>
    </row>
    <row r="455" spans="1:18" collapsed="1" x14ac:dyDescent="0.25">
      <c r="A455" s="102" t="s">
        <v>537</v>
      </c>
      <c r="B455" s="102" t="s">
        <v>538</v>
      </c>
      <c r="C455" s="103">
        <v>33399596582.5</v>
      </c>
      <c r="D455" s="99">
        <v>2.8860028860029402E-3</v>
      </c>
      <c r="E455" s="99">
        <v>6.2203882011309802E-2</v>
      </c>
      <c r="F455" s="98">
        <v>4.4013820039056704E-2</v>
      </c>
      <c r="G455" s="98">
        <v>0.18137004929457798</v>
      </c>
      <c r="H455" s="98">
        <v>0.17161159811193499</v>
      </c>
      <c r="I455" s="98">
        <v>0.208905896677683</v>
      </c>
      <c r="J455" s="98">
        <v>0.53693056169836406</v>
      </c>
      <c r="K455" s="104">
        <v>70.05</v>
      </c>
      <c r="L455" s="104">
        <v>40.99</v>
      </c>
      <c r="M455" s="105">
        <v>1452149</v>
      </c>
      <c r="N455" s="105">
        <v>1151893</v>
      </c>
      <c r="O455" s="102" t="s">
        <v>86</v>
      </c>
      <c r="P455" s="102" t="s">
        <v>216</v>
      </c>
      <c r="Q455" s="102" t="s">
        <v>1036</v>
      </c>
      <c r="R455" s="104">
        <v>69.5</v>
      </c>
    </row>
    <row r="456" spans="1:18" collapsed="1" x14ac:dyDescent="0.25">
      <c r="A456" s="102" t="s">
        <v>812</v>
      </c>
      <c r="B456" s="102" t="s">
        <v>813</v>
      </c>
      <c r="C456" s="103">
        <v>47846575655.160004</v>
      </c>
      <c r="D456" s="99">
        <v>-2.1535063500828299E-2</v>
      </c>
      <c r="E456" s="99">
        <v>-1.17122141662019E-2</v>
      </c>
      <c r="F456" s="99">
        <v>8.4455324357405104E-2</v>
      </c>
      <c r="G456" s="99">
        <v>0.25259189443920799</v>
      </c>
      <c r="H456" s="99">
        <v>0.23112552107457202</v>
      </c>
      <c r="I456" s="99">
        <v>0.13565477462080699</v>
      </c>
      <c r="J456" s="99">
        <v>0.22403868293806098</v>
      </c>
      <c r="K456" s="104">
        <v>55.4</v>
      </c>
      <c r="L456" s="104">
        <v>32.270000000000003</v>
      </c>
      <c r="M456" s="105">
        <v>10578868</v>
      </c>
      <c r="N456" s="105">
        <v>3943499</v>
      </c>
      <c r="O456" s="102" t="s">
        <v>24</v>
      </c>
      <c r="P456" s="102" t="s">
        <v>64</v>
      </c>
      <c r="Q456" s="102" t="s">
        <v>230</v>
      </c>
      <c r="R456" s="104">
        <v>53.16</v>
      </c>
    </row>
    <row r="457" spans="1:18" collapsed="1" x14ac:dyDescent="0.25">
      <c r="A457" s="102" t="s">
        <v>515</v>
      </c>
      <c r="B457" s="102" t="s">
        <v>516</v>
      </c>
      <c r="C457" s="103">
        <v>82847325971.899994</v>
      </c>
      <c r="D457" s="99">
        <v>6.0079335532818804E-3</v>
      </c>
      <c r="E457" s="99">
        <v>2.22010617899118E-2</v>
      </c>
      <c r="F457" s="99">
        <v>5.6245956437351897E-2</v>
      </c>
      <c r="G457" s="98">
        <v>0.12757018086591201</v>
      </c>
      <c r="H457" s="98">
        <v>0.38461402547838197</v>
      </c>
      <c r="I457" s="98">
        <v>1.5261637322347098E-2</v>
      </c>
      <c r="J457" s="99">
        <v>0.180444672069412</v>
      </c>
      <c r="K457" s="104">
        <v>820.45</v>
      </c>
      <c r="L457" s="104">
        <v>477</v>
      </c>
      <c r="M457" s="105">
        <v>283669</v>
      </c>
      <c r="N457" s="105">
        <v>328353</v>
      </c>
      <c r="O457" s="102" t="s">
        <v>109</v>
      </c>
      <c r="P457" s="102" t="s">
        <v>402</v>
      </c>
      <c r="Q457" s="102" t="s">
        <v>402</v>
      </c>
      <c r="R457" s="104">
        <v>783.65</v>
      </c>
    </row>
    <row r="458" spans="1:18" collapsed="1" x14ac:dyDescent="0.25">
      <c r="A458" s="102" t="s">
        <v>1136</v>
      </c>
      <c r="B458" s="102" t="s">
        <v>1137</v>
      </c>
      <c r="C458" s="103">
        <v>18837982061.360001</v>
      </c>
      <c r="D458" s="99">
        <v>-0.13175613070603501</v>
      </c>
      <c r="E458" s="98">
        <v>-0.14177555257052099</v>
      </c>
      <c r="F458" s="99">
        <v>-0.14167073766487501</v>
      </c>
      <c r="G458" s="98">
        <v>1.53134932100549E-2</v>
      </c>
      <c r="H458" s="98">
        <v>0.17260365395845501</v>
      </c>
      <c r="I458" s="99">
        <v>-5.6707603516542499E-2</v>
      </c>
      <c r="J458" s="99">
        <v>0.26585014409221897</v>
      </c>
      <c r="K458" s="104">
        <v>167</v>
      </c>
      <c r="L458" s="104">
        <v>100.81</v>
      </c>
      <c r="M458" s="105">
        <v>591157</v>
      </c>
      <c r="N458" s="105">
        <v>511424</v>
      </c>
      <c r="O458" s="102" t="s">
        <v>21</v>
      </c>
      <c r="P458" s="102" t="s">
        <v>22</v>
      </c>
      <c r="Q458" s="102" t="s">
        <v>22</v>
      </c>
      <c r="R458" s="104">
        <v>140.56</v>
      </c>
    </row>
    <row r="459" spans="1:18" collapsed="1" x14ac:dyDescent="0.25">
      <c r="A459" s="102" t="s">
        <v>848</v>
      </c>
      <c r="B459" s="102" t="s">
        <v>849</v>
      </c>
      <c r="C459" s="103">
        <v>15049742442.57</v>
      </c>
      <c r="D459" s="98">
        <v>0.103481012658228</v>
      </c>
      <c r="E459" s="99">
        <v>0.14340365067220501</v>
      </c>
      <c r="F459" s="98">
        <v>0.14290396591281598</v>
      </c>
      <c r="G459" s="99">
        <v>0.179767677906846</v>
      </c>
      <c r="H459" s="99">
        <v>0.40850949239262202</v>
      </c>
      <c r="I459" s="99">
        <v>0.19896848137535803</v>
      </c>
      <c r="J459" s="99">
        <v>3.5127646942410398E-2</v>
      </c>
      <c r="K459" s="104">
        <v>106.8</v>
      </c>
      <c r="L459" s="104">
        <v>67.599999999999994</v>
      </c>
      <c r="M459" s="105">
        <v>1047994</v>
      </c>
      <c r="N459" s="105">
        <v>1186885</v>
      </c>
      <c r="O459" s="102" t="s">
        <v>66</v>
      </c>
      <c r="P459" s="102" t="s">
        <v>97</v>
      </c>
      <c r="Q459" s="102" t="s">
        <v>138</v>
      </c>
      <c r="R459" s="104">
        <v>104.61</v>
      </c>
    </row>
    <row r="460" spans="1:18" collapsed="1" x14ac:dyDescent="0.25">
      <c r="A460" s="102" t="s">
        <v>242</v>
      </c>
      <c r="B460" s="102" t="s">
        <v>243</v>
      </c>
      <c r="C460" s="103">
        <v>65590936000</v>
      </c>
      <c r="D460" s="99">
        <v>-3.5835650293481597E-2</v>
      </c>
      <c r="E460" s="99">
        <v>-2.02479987443102E-2</v>
      </c>
      <c r="F460" s="98">
        <v>2.3950131233595903E-2</v>
      </c>
      <c r="G460" s="98">
        <v>0.30945026120836999</v>
      </c>
      <c r="H460" s="99">
        <v>0.26820566475743002</v>
      </c>
      <c r="I460" s="99">
        <v>0.139987215779381</v>
      </c>
      <c r="J460" s="99">
        <v>0.22614123479457099</v>
      </c>
      <c r="K460" s="104">
        <v>131.80000000000001</v>
      </c>
      <c r="L460" s="104">
        <v>83.666130120000005</v>
      </c>
      <c r="M460" s="105">
        <v>1472411</v>
      </c>
      <c r="N460" s="105">
        <v>1404676</v>
      </c>
      <c r="O460" s="102" t="s">
        <v>21</v>
      </c>
      <c r="P460" s="102" t="s">
        <v>244</v>
      </c>
      <c r="Q460" s="102" t="s">
        <v>1026</v>
      </c>
      <c r="R460" s="104">
        <v>124.84</v>
      </c>
    </row>
    <row r="461" spans="1:18" collapsed="1" x14ac:dyDescent="0.25">
      <c r="A461" s="102" t="s">
        <v>601</v>
      </c>
      <c r="B461" s="102" t="s">
        <v>1008</v>
      </c>
      <c r="C461" s="103">
        <v>15114971240.639999</v>
      </c>
      <c r="D461" s="99">
        <v>1.5006821282401299E-2</v>
      </c>
      <c r="E461" s="98">
        <v>2.9045643153526899E-2</v>
      </c>
      <c r="F461" s="99">
        <v>7.4109720885466898E-2</v>
      </c>
      <c r="G461" s="98">
        <v>9.2511013215859098E-2</v>
      </c>
      <c r="H461" s="98">
        <v>5.48204158790171E-2</v>
      </c>
      <c r="I461" s="98">
        <v>0.10113468179575699</v>
      </c>
      <c r="J461" s="98">
        <v>1.34589502018856E-3</v>
      </c>
      <c r="K461" s="104">
        <v>22.96</v>
      </c>
      <c r="L461" s="104">
        <v>17.934999999999999</v>
      </c>
      <c r="M461" s="105">
        <v>2054073</v>
      </c>
      <c r="N461" s="105">
        <v>1838764</v>
      </c>
      <c r="O461" s="102" t="s">
        <v>51</v>
      </c>
      <c r="P461" s="102" t="s">
        <v>61</v>
      </c>
      <c r="Q461" s="102" t="s">
        <v>61</v>
      </c>
      <c r="R461" s="104">
        <v>22.32</v>
      </c>
    </row>
    <row r="462" spans="1:18" collapsed="1" x14ac:dyDescent="0.25">
      <c r="A462" s="102" t="s">
        <v>294</v>
      </c>
      <c r="B462" s="102" t="s">
        <v>295</v>
      </c>
      <c r="C462" s="103">
        <v>43387224234.940002</v>
      </c>
      <c r="D462" s="99">
        <v>-2.4762204229227302E-3</v>
      </c>
      <c r="E462" s="99">
        <v>5.69298683991337E-2</v>
      </c>
      <c r="F462" s="99">
        <v>0.11058113075442</v>
      </c>
      <c r="G462" s="99">
        <v>0.24242424242424199</v>
      </c>
      <c r="H462" s="98">
        <v>0.32895219144368198</v>
      </c>
      <c r="I462" s="98">
        <v>0.188990395877255</v>
      </c>
      <c r="J462" s="99">
        <v>0.34088867755058899</v>
      </c>
      <c r="K462" s="104">
        <v>262.2</v>
      </c>
      <c r="L462" s="104">
        <v>152.29</v>
      </c>
      <c r="M462" s="105">
        <v>258288</v>
      </c>
      <c r="N462" s="105">
        <v>254204</v>
      </c>
      <c r="O462" s="102" t="s">
        <v>21</v>
      </c>
      <c r="P462" s="102" t="s">
        <v>244</v>
      </c>
      <c r="Q462" s="102" t="s">
        <v>1026</v>
      </c>
      <c r="R462" s="104">
        <v>253.79</v>
      </c>
    </row>
    <row r="463" spans="1:18" collapsed="1" x14ac:dyDescent="0.25">
      <c r="A463" s="102" t="s">
        <v>897</v>
      </c>
      <c r="B463" s="102" t="s">
        <v>898</v>
      </c>
      <c r="C463" s="103">
        <v>45535020331.839996</v>
      </c>
      <c r="D463" s="100">
        <v>1.7564870259480801E-2</v>
      </c>
      <c r="E463" s="98">
        <v>5.2327381566725097E-2</v>
      </c>
      <c r="F463" s="98">
        <v>6.5746838089265194E-2</v>
      </c>
      <c r="G463" s="98">
        <v>7.9855962719762599E-2</v>
      </c>
      <c r="H463" s="98">
        <v>0.12925019381991398</v>
      </c>
      <c r="I463" s="98">
        <v>0.10310505247214101</v>
      </c>
      <c r="J463" s="98">
        <v>0.231103598164695</v>
      </c>
      <c r="K463" s="104">
        <v>102.94</v>
      </c>
      <c r="L463" s="104">
        <v>75.569999999999993</v>
      </c>
      <c r="M463" s="105">
        <v>843846</v>
      </c>
      <c r="N463" s="105">
        <v>823848</v>
      </c>
      <c r="O463" s="102" t="s">
        <v>29</v>
      </c>
      <c r="P463" s="102" t="s">
        <v>161</v>
      </c>
      <c r="Q463" s="102" t="s">
        <v>161</v>
      </c>
      <c r="R463" s="104">
        <v>101.96</v>
      </c>
    </row>
    <row r="464" spans="1:18" collapsed="1" x14ac:dyDescent="0.25">
      <c r="A464" s="102" t="s">
        <v>298</v>
      </c>
      <c r="B464" s="102" t="s">
        <v>299</v>
      </c>
      <c r="C464" s="103">
        <v>48039304525.800003</v>
      </c>
      <c r="D464" s="98">
        <v>6.9741282339707403E-2</v>
      </c>
      <c r="E464" s="99">
        <v>7.9210167952791399E-2</v>
      </c>
      <c r="F464" s="99">
        <v>7.70101925254814E-2</v>
      </c>
      <c r="G464" s="99">
        <v>4.6204620462046098E-2</v>
      </c>
      <c r="H464" s="99">
        <v>6.4949608062709899E-2</v>
      </c>
      <c r="I464" s="99">
        <v>9.0846524432209003E-2</v>
      </c>
      <c r="J464" s="99">
        <v>0.108650034973187</v>
      </c>
      <c r="K464" s="104">
        <v>48.505000000000003</v>
      </c>
      <c r="L464" s="104">
        <v>41.704999999999998</v>
      </c>
      <c r="M464" s="105">
        <v>3920570</v>
      </c>
      <c r="N464" s="105">
        <v>3116582</v>
      </c>
      <c r="O464" s="102" t="s">
        <v>29</v>
      </c>
      <c r="P464" s="102" t="s">
        <v>161</v>
      </c>
      <c r="Q464" s="102" t="s">
        <v>161</v>
      </c>
      <c r="R464" s="104">
        <v>47.55</v>
      </c>
    </row>
    <row r="465" spans="1:18" collapsed="1" x14ac:dyDescent="0.25">
      <c r="A465" s="102" t="s">
        <v>802</v>
      </c>
      <c r="B465" s="102" t="s">
        <v>803</v>
      </c>
      <c r="C465" s="103">
        <v>55368695406.959999</v>
      </c>
      <c r="D465" s="99">
        <v>-2.354861273024E-2</v>
      </c>
      <c r="E465" s="99">
        <v>-8.6009626765565193E-3</v>
      </c>
      <c r="F465" s="98">
        <v>2.87356321839072E-3</v>
      </c>
      <c r="G465" s="98">
        <v>3.6975899636843897E-2</v>
      </c>
      <c r="H465" s="99">
        <v>-0.17914543316346498</v>
      </c>
      <c r="I465" s="99">
        <v>-1.4306151645206999E-3</v>
      </c>
      <c r="J465" s="99">
        <v>-0.27743271221532101</v>
      </c>
      <c r="K465" s="104">
        <v>176.95</v>
      </c>
      <c r="L465" s="104">
        <v>115.27</v>
      </c>
      <c r="M465" s="105">
        <v>1178891</v>
      </c>
      <c r="N465" s="105">
        <v>1345255</v>
      </c>
      <c r="O465" s="102" t="s">
        <v>109</v>
      </c>
      <c r="P465" s="102" t="s">
        <v>187</v>
      </c>
      <c r="Q465" s="102" t="s">
        <v>187</v>
      </c>
      <c r="R465" s="104">
        <v>125.64</v>
      </c>
    </row>
    <row r="466" spans="1:18" collapsed="1" x14ac:dyDescent="0.25">
      <c r="A466" s="102" t="s">
        <v>154</v>
      </c>
      <c r="B466" s="102" t="s">
        <v>155</v>
      </c>
      <c r="C466" s="103">
        <v>15787693370.9</v>
      </c>
      <c r="D466" s="98">
        <v>1.38598326359833E-2</v>
      </c>
      <c r="E466" s="99">
        <v>9.0423287863872909E-2</v>
      </c>
      <c r="F466" s="99">
        <v>8.8892009549220691E-2</v>
      </c>
      <c r="G466" s="98">
        <v>0.25469255663430401</v>
      </c>
      <c r="H466" s="99">
        <v>5.3962212858502195E-2</v>
      </c>
      <c r="I466" s="99">
        <v>0.22187204538291802</v>
      </c>
      <c r="J466" s="99">
        <v>1.0688216892596601E-2</v>
      </c>
      <c r="K466" s="104">
        <v>79.17</v>
      </c>
      <c r="L466" s="104">
        <v>56.96</v>
      </c>
      <c r="M466" s="105">
        <v>1032716</v>
      </c>
      <c r="N466" s="105">
        <v>821554</v>
      </c>
      <c r="O466" s="102" t="s">
        <v>21</v>
      </c>
      <c r="P466" s="102" t="s">
        <v>83</v>
      </c>
      <c r="Q466" s="102" t="s">
        <v>83</v>
      </c>
      <c r="R466" s="104">
        <v>77.540000000000006</v>
      </c>
    </row>
    <row r="467" spans="1:18" collapsed="1" x14ac:dyDescent="0.25">
      <c r="A467" s="102" t="s">
        <v>53</v>
      </c>
      <c r="B467" s="102" t="s">
        <v>54</v>
      </c>
      <c r="C467" s="103">
        <v>236492216548</v>
      </c>
      <c r="D467" s="99">
        <v>2.7443457813805198E-2</v>
      </c>
      <c r="E467" s="98">
        <v>2.6585878570545299E-2</v>
      </c>
      <c r="F467" s="99">
        <v>7.6015812325837401E-2</v>
      </c>
      <c r="G467" s="99">
        <v>7.9654073736914008E-2</v>
      </c>
      <c r="H467" s="99">
        <v>7.48664832497168E-2</v>
      </c>
      <c r="I467" s="99">
        <v>8.6542551451100902E-2</v>
      </c>
      <c r="J467" s="99">
        <v>7.9583875162548598E-2</v>
      </c>
      <c r="K467" s="104">
        <v>333.38</v>
      </c>
      <c r="L467" s="104">
        <v>283.54000000000002</v>
      </c>
      <c r="M467" s="105">
        <v>1084809</v>
      </c>
      <c r="N467" s="105">
        <v>958806</v>
      </c>
      <c r="O467" s="102" t="s">
        <v>17</v>
      </c>
      <c r="P467" s="102" t="s">
        <v>55</v>
      </c>
      <c r="Q467" s="102" t="s">
        <v>56</v>
      </c>
      <c r="R467" s="104">
        <v>332.08</v>
      </c>
    </row>
    <row r="468" spans="1:18" collapsed="1" x14ac:dyDescent="0.25">
      <c r="A468" s="102" t="s">
        <v>525</v>
      </c>
      <c r="B468" s="102" t="s">
        <v>526</v>
      </c>
      <c r="C468" s="103">
        <v>1570167644014.8301</v>
      </c>
      <c r="D468" s="98">
        <v>-3.3813747228381298E-2</v>
      </c>
      <c r="E468" s="98">
        <v>6.6535699333354806E-2</v>
      </c>
      <c r="F468" s="98">
        <v>-3.4546090606961601E-2</v>
      </c>
      <c r="G468" s="98">
        <v>-2.5913289017001004E-2</v>
      </c>
      <c r="H468" s="98">
        <v>6.4068373871413398E-2</v>
      </c>
      <c r="I468" s="98">
        <v>-4.3137821438890597E-2</v>
      </c>
      <c r="J468" s="98">
        <v>0.40118468373175403</v>
      </c>
      <c r="K468" s="104">
        <v>414.6</v>
      </c>
      <c r="L468" s="104">
        <v>138.11000000000001</v>
      </c>
      <c r="M468" s="105">
        <v>8169506</v>
      </c>
      <c r="N468" s="105">
        <v>9969828</v>
      </c>
      <c r="O468" s="102" t="s">
        <v>66</v>
      </c>
      <c r="P468" s="102" t="s">
        <v>67</v>
      </c>
      <c r="Q468" s="102" t="s">
        <v>68</v>
      </c>
      <c r="R468" s="104">
        <v>331.17</v>
      </c>
    </row>
    <row r="469" spans="1:18" collapsed="1" x14ac:dyDescent="0.25">
      <c r="A469" s="102" t="s">
        <v>1304</v>
      </c>
      <c r="B469" s="102" t="s">
        <v>1305</v>
      </c>
      <c r="C469" s="103">
        <v>124130422830</v>
      </c>
      <c r="D469" s="99">
        <v>-0.196799544668462</v>
      </c>
      <c r="E469" s="99">
        <v>-2.21730671854595E-2</v>
      </c>
      <c r="F469" s="99">
        <v>-0.395525461704476</v>
      </c>
      <c r="G469" s="99">
        <v>-0.34026791333273398</v>
      </c>
      <c r="H469" s="98">
        <v>-0.15329764157474501</v>
      </c>
      <c r="I469" s="98">
        <v>-0.45547772402125197</v>
      </c>
      <c r="J469" s="99">
        <v>-3.5259781236853097E-2</v>
      </c>
      <c r="K469" s="104">
        <v>742.11</v>
      </c>
      <c r="L469" s="104">
        <v>201</v>
      </c>
      <c r="M469" s="105">
        <v>2658855</v>
      </c>
      <c r="N469" s="105">
        <v>1425527</v>
      </c>
      <c r="O469" s="102" t="s">
        <v>66</v>
      </c>
      <c r="P469" s="102" t="s">
        <v>164</v>
      </c>
      <c r="Q469" s="102" t="s">
        <v>165</v>
      </c>
      <c r="R469" s="104">
        <v>366.91</v>
      </c>
    </row>
    <row r="470" spans="1:18" collapsed="1" x14ac:dyDescent="0.25">
      <c r="A470" s="102" t="s">
        <v>637</v>
      </c>
      <c r="B470" s="102" t="s">
        <v>638</v>
      </c>
      <c r="C470" s="103">
        <v>271300334625.04999</v>
      </c>
      <c r="D470" s="99">
        <v>-4.2388761261499798E-2</v>
      </c>
      <c r="E470" s="99">
        <v>1.5880324794195898E-2</v>
      </c>
      <c r="F470" s="98">
        <v>-7.3074006517328302E-2</v>
      </c>
      <c r="G470" s="98">
        <v>0.12296710117939201</v>
      </c>
      <c r="H470" s="98">
        <v>0.210586188436831</v>
      </c>
      <c r="I470" s="98">
        <v>2.90671217292378E-2</v>
      </c>
      <c r="J470" s="98">
        <v>0.39375963020030802</v>
      </c>
      <c r="K470" s="104">
        <v>983.34</v>
      </c>
      <c r="L470" s="104">
        <v>439.77</v>
      </c>
      <c r="M470" s="105">
        <v>633935</v>
      </c>
      <c r="N470" s="105">
        <v>625677</v>
      </c>
      <c r="O470" s="102" t="s">
        <v>24</v>
      </c>
      <c r="P470" s="102" t="s">
        <v>89</v>
      </c>
      <c r="Q470" s="102" t="s">
        <v>171</v>
      </c>
      <c r="R470" s="104">
        <v>904.55</v>
      </c>
    </row>
    <row r="471" spans="1:18" collapsed="1" x14ac:dyDescent="0.25">
      <c r="A471" s="102" t="s">
        <v>362</v>
      </c>
      <c r="B471" s="102" t="s">
        <v>363</v>
      </c>
      <c r="C471" s="103">
        <v>45114349161.330002</v>
      </c>
      <c r="D471" s="99">
        <v>-1.75329520019896E-2</v>
      </c>
      <c r="E471" s="99">
        <v>-7.6014501227926495E-2</v>
      </c>
      <c r="F471" s="99">
        <v>-0.21249875411143201</v>
      </c>
      <c r="G471" s="99">
        <v>-9.6305615921308499E-2</v>
      </c>
      <c r="H471" s="99">
        <v>-0.17180293501048202</v>
      </c>
      <c r="I471" s="99">
        <v>-0.18655410274889297</v>
      </c>
      <c r="J471" s="99">
        <v>-1.13863863863863E-2</v>
      </c>
      <c r="K471" s="104">
        <v>101.78</v>
      </c>
      <c r="L471" s="104">
        <v>64.92</v>
      </c>
      <c r="M471" s="105">
        <v>2947987</v>
      </c>
      <c r="N471" s="105">
        <v>1606279</v>
      </c>
      <c r="O471" s="102" t="s">
        <v>24</v>
      </c>
      <c r="P471" s="102" t="s">
        <v>89</v>
      </c>
      <c r="Q471" s="102" t="s">
        <v>90</v>
      </c>
      <c r="R471" s="104">
        <v>79.010000000000005</v>
      </c>
    </row>
    <row r="472" spans="1:18" collapsed="1" x14ac:dyDescent="0.25">
      <c r="A472" s="102" t="s">
        <v>485</v>
      </c>
      <c r="B472" s="102" t="s">
        <v>486</v>
      </c>
      <c r="C472" s="103">
        <v>191454308250.12</v>
      </c>
      <c r="D472" s="99">
        <v>6.2390542907180303E-3</v>
      </c>
      <c r="E472" s="98">
        <v>3.04898553973771E-2</v>
      </c>
      <c r="F472" s="98">
        <v>0.118505900961188</v>
      </c>
      <c r="G472" s="98">
        <v>9.4535063698059502E-2</v>
      </c>
      <c r="H472" s="99">
        <v>0.272563676633444</v>
      </c>
      <c r="I472" s="99">
        <v>0.14511709018435501</v>
      </c>
      <c r="J472" s="99">
        <v>0.32693418013856801</v>
      </c>
      <c r="K472" s="104">
        <v>93.56</v>
      </c>
      <c r="L472" s="104">
        <v>61.75</v>
      </c>
      <c r="M472" s="105">
        <v>2371570</v>
      </c>
      <c r="N472" s="105">
        <v>2638919</v>
      </c>
      <c r="O472" s="102" t="s">
        <v>29</v>
      </c>
      <c r="P472" s="102" t="s">
        <v>161</v>
      </c>
      <c r="Q472" s="102" t="s">
        <v>161</v>
      </c>
      <c r="R472" s="104">
        <v>91.93</v>
      </c>
    </row>
    <row r="473" spans="1:18" collapsed="1" x14ac:dyDescent="0.25">
      <c r="A473" s="102" t="s">
        <v>926</v>
      </c>
      <c r="B473" s="102" t="s">
        <v>927</v>
      </c>
      <c r="C473" s="103">
        <v>45392584206</v>
      </c>
      <c r="D473" s="99">
        <v>-2.6883225987118502E-2</v>
      </c>
      <c r="E473" s="98">
        <v>-4.0126110633419395E-3</v>
      </c>
      <c r="F473" s="99">
        <v>-2.5791982057751701E-2</v>
      </c>
      <c r="G473" s="99">
        <v>0.16007344349858102</v>
      </c>
      <c r="H473" s="98">
        <v>0.17876526458615999</v>
      </c>
      <c r="I473" s="98">
        <v>1.4409221902016401E-3</v>
      </c>
      <c r="J473" s="98">
        <v>4.7791346298809101E-2</v>
      </c>
      <c r="K473" s="104">
        <v>76.39</v>
      </c>
      <c r="L473" s="104">
        <v>34.74</v>
      </c>
      <c r="M473" s="105">
        <v>1932469</v>
      </c>
      <c r="N473" s="105">
        <v>1849807</v>
      </c>
      <c r="O473" s="102" t="s">
        <v>21</v>
      </c>
      <c r="P473" s="102" t="s">
        <v>1028</v>
      </c>
      <c r="Q473" s="102" t="s">
        <v>1028</v>
      </c>
      <c r="R473" s="104">
        <v>69.5</v>
      </c>
    </row>
    <row r="474" spans="1:18" collapsed="1" x14ac:dyDescent="0.25">
      <c r="A474" s="102" t="s">
        <v>500</v>
      </c>
      <c r="B474" s="102" t="s">
        <v>501</v>
      </c>
      <c r="C474" s="103">
        <v>10017996000</v>
      </c>
      <c r="D474" s="98">
        <v>3.9509253483052599E-2</v>
      </c>
      <c r="E474" s="98">
        <v>5.0261359067149706E-3</v>
      </c>
      <c r="F474" s="99">
        <v>0.41695011337868498</v>
      </c>
      <c r="G474" s="99">
        <v>0.21877285656237302</v>
      </c>
      <c r="H474" s="98">
        <v>0.115931244884292</v>
      </c>
      <c r="I474" s="98">
        <v>0.320042249801954</v>
      </c>
      <c r="J474" s="99">
        <v>-0.128081395348837</v>
      </c>
      <c r="K474" s="104">
        <v>178.34</v>
      </c>
      <c r="L474" s="104">
        <v>101</v>
      </c>
      <c r="M474" s="105">
        <v>512624</v>
      </c>
      <c r="N474" s="105">
        <v>356007</v>
      </c>
      <c r="O474" s="102" t="s">
        <v>109</v>
      </c>
      <c r="P474" s="102" t="s">
        <v>177</v>
      </c>
      <c r="Q474" s="102" t="s">
        <v>329</v>
      </c>
      <c r="R474" s="104">
        <v>149.97</v>
      </c>
    </row>
    <row r="475" spans="1:18" collapsed="1" x14ac:dyDescent="0.25">
      <c r="A475" s="102" t="s">
        <v>1320</v>
      </c>
      <c r="B475" s="102" t="s">
        <v>1321</v>
      </c>
      <c r="C475" s="103">
        <v>74865132388.960007</v>
      </c>
      <c r="D475" s="99">
        <v>-5.4742219902766003E-2</v>
      </c>
      <c r="E475" s="99">
        <v>-0.10307800568167</v>
      </c>
      <c r="F475" s="98">
        <v>-0.25329803853497701</v>
      </c>
      <c r="G475" s="98">
        <v>8.0366672945313009E-2</v>
      </c>
      <c r="H475" s="98">
        <v>4.5243585627134904E-3</v>
      </c>
      <c r="I475" s="98">
        <v>-0.18454101701341202</v>
      </c>
      <c r="J475" s="98">
        <v>0.28443996566267304</v>
      </c>
      <c r="K475" s="104">
        <v>486.89</v>
      </c>
      <c r="L475" s="104">
        <v>149.77000000000001</v>
      </c>
      <c r="M475" s="105">
        <v>774865</v>
      </c>
      <c r="N475" s="105">
        <v>988441</v>
      </c>
      <c r="O475" s="102" t="s">
        <v>17</v>
      </c>
      <c r="P475" s="102" t="s">
        <v>59</v>
      </c>
      <c r="Q475" s="102" t="s">
        <v>304</v>
      </c>
      <c r="R475" s="104">
        <v>344.14</v>
      </c>
    </row>
    <row r="476" spans="1:18" collapsed="1" x14ac:dyDescent="0.25">
      <c r="A476" s="102" t="s">
        <v>166</v>
      </c>
      <c r="B476" s="102" t="s">
        <v>167</v>
      </c>
      <c r="C476" s="103">
        <v>27844288708.599998</v>
      </c>
      <c r="D476" s="98">
        <v>-2.72260273972602E-2</v>
      </c>
      <c r="E476" s="98">
        <v>-1.7552961521833201E-2</v>
      </c>
      <c r="F476" s="99">
        <v>-0.22781024874269398</v>
      </c>
      <c r="G476" s="99">
        <v>-0.150028053113896</v>
      </c>
      <c r="H476" s="98">
        <v>9.6718146718146797E-2</v>
      </c>
      <c r="I476" s="98">
        <v>-0.19791041615191801</v>
      </c>
      <c r="J476" s="99">
        <v>0.121563595084152</v>
      </c>
      <c r="K476" s="104">
        <v>303.48</v>
      </c>
      <c r="L476" s="104">
        <v>130.38</v>
      </c>
      <c r="M476" s="105">
        <v>1250424</v>
      </c>
      <c r="N476" s="105">
        <v>730579</v>
      </c>
      <c r="O476" s="102" t="s">
        <v>17</v>
      </c>
      <c r="P476" s="102" t="s">
        <v>55</v>
      </c>
      <c r="Q476" s="102" t="s">
        <v>168</v>
      </c>
      <c r="R476" s="104">
        <v>227.24</v>
      </c>
    </row>
    <row r="477" spans="1:18" collapsed="1" x14ac:dyDescent="0.25">
      <c r="A477" s="102" t="s">
        <v>794</v>
      </c>
      <c r="B477" s="102" t="s">
        <v>795</v>
      </c>
      <c r="C477" s="103">
        <v>20534100905</v>
      </c>
      <c r="D477" s="99">
        <v>-1.10545357095001E-2</v>
      </c>
      <c r="E477" s="99">
        <v>9.5752684494905312E-3</v>
      </c>
      <c r="F477" s="99">
        <v>8.4092244418331408E-2</v>
      </c>
      <c r="G477" s="99">
        <v>0.15564080482267301</v>
      </c>
      <c r="H477" s="98">
        <v>7.1423386804093894E-2</v>
      </c>
      <c r="I477" s="98">
        <v>0.200471698113208</v>
      </c>
      <c r="J477" s="99">
        <v>0.20734500245378701</v>
      </c>
      <c r="K477" s="104">
        <v>151.1</v>
      </c>
      <c r="L477" s="104">
        <v>104.24</v>
      </c>
      <c r="M477" s="105">
        <v>471907</v>
      </c>
      <c r="N477" s="105">
        <v>365730</v>
      </c>
      <c r="O477" s="102" t="s">
        <v>17</v>
      </c>
      <c r="P477" s="102" t="s">
        <v>18</v>
      </c>
      <c r="Q477" s="102" t="s">
        <v>18</v>
      </c>
      <c r="R477" s="104">
        <v>147.61000000000001</v>
      </c>
    </row>
    <row r="478" spans="1:18" collapsed="1" x14ac:dyDescent="0.25">
      <c r="A478" s="102" t="s">
        <v>660</v>
      </c>
      <c r="B478" s="102" t="s">
        <v>661</v>
      </c>
      <c r="C478" s="103">
        <v>21620128665.779999</v>
      </c>
      <c r="D478" s="99">
        <v>1.1643528884908201E-2</v>
      </c>
      <c r="E478" s="99">
        <v>2.8454359207830602E-2</v>
      </c>
      <c r="F478" s="99">
        <v>3.7904893177119099E-2</v>
      </c>
      <c r="G478" s="99">
        <v>5.16759776536313E-2</v>
      </c>
      <c r="H478" s="99">
        <v>6.1809635722679203E-2</v>
      </c>
      <c r="I478" s="99">
        <v>8.18965517241379E-2</v>
      </c>
      <c r="J478" s="99">
        <v>0.16443298969072198</v>
      </c>
      <c r="K478" s="104">
        <v>45.75</v>
      </c>
      <c r="L478" s="104">
        <v>35.67</v>
      </c>
      <c r="M478" s="105">
        <v>1600494</v>
      </c>
      <c r="N478" s="105">
        <v>1212877</v>
      </c>
      <c r="O478" s="102" t="s">
        <v>29</v>
      </c>
      <c r="P478" s="102" t="s">
        <v>30</v>
      </c>
      <c r="Q478" s="102" t="s">
        <v>30</v>
      </c>
      <c r="R478" s="104">
        <v>45.18</v>
      </c>
    </row>
    <row r="479" spans="1:18" collapsed="1" x14ac:dyDescent="0.25">
      <c r="A479" s="102" t="s">
        <v>133</v>
      </c>
      <c r="B479" s="102" t="s">
        <v>134</v>
      </c>
      <c r="C479" s="103">
        <v>140006651748.75</v>
      </c>
      <c r="D479" s="99">
        <v>5.9114654935388204E-3</v>
      </c>
      <c r="E479" s="98">
        <v>9.4641576071960998E-3</v>
      </c>
      <c r="F479" s="98">
        <v>9.2692212198957104E-3</v>
      </c>
      <c r="G479" s="98">
        <v>-2.02720796957849E-2</v>
      </c>
      <c r="H479" s="98">
        <v>-3.34724717320087E-2</v>
      </c>
      <c r="I479" s="98">
        <v>4.0913876006487104E-2</v>
      </c>
      <c r="J479" s="98">
        <v>-5.1292689884085793E-2</v>
      </c>
      <c r="K479" s="104">
        <v>404.19</v>
      </c>
      <c r="L479" s="104">
        <v>329.38</v>
      </c>
      <c r="M479" s="105">
        <v>540899</v>
      </c>
      <c r="N479" s="105">
        <v>468400</v>
      </c>
      <c r="O479" s="102" t="s">
        <v>109</v>
      </c>
      <c r="P479" s="102" t="s">
        <v>135</v>
      </c>
      <c r="Q479" s="102" t="s">
        <v>136</v>
      </c>
      <c r="R479" s="104">
        <v>365.85</v>
      </c>
    </row>
    <row r="480" spans="1:18" collapsed="1" x14ac:dyDescent="0.25">
      <c r="A480" s="102" t="s">
        <v>1125</v>
      </c>
      <c r="B480" s="102" t="s">
        <v>1126</v>
      </c>
      <c r="C480" s="103">
        <v>152264999094.64001</v>
      </c>
      <c r="D480" s="99">
        <v>-1.1825298722702899E-2</v>
      </c>
      <c r="E480" s="99">
        <v>2.55719478298055E-2</v>
      </c>
      <c r="F480" s="98">
        <v>0.11538461538461499</v>
      </c>
      <c r="G480" s="98">
        <v>0.19992995447040599</v>
      </c>
      <c r="H480" s="99">
        <v>0.16659952262084102</v>
      </c>
      <c r="I480" s="99">
        <v>0.22933005279614499</v>
      </c>
      <c r="J480" s="99">
        <v>0.24165658180511901</v>
      </c>
      <c r="K480" s="104">
        <v>245.61</v>
      </c>
      <c r="L480" s="104">
        <v>169.09035255000001</v>
      </c>
      <c r="M480" s="105">
        <v>1796970</v>
      </c>
      <c r="N480" s="105">
        <v>1682537</v>
      </c>
      <c r="O480" s="102" t="s">
        <v>21</v>
      </c>
      <c r="P480" s="102" t="s">
        <v>464</v>
      </c>
      <c r="Q480" s="102" t="s">
        <v>464</v>
      </c>
      <c r="R480" s="104">
        <v>239.83</v>
      </c>
    </row>
    <row r="481" spans="1:18" collapsed="1" x14ac:dyDescent="0.25">
      <c r="A481" s="102" t="s">
        <v>454</v>
      </c>
      <c r="B481" s="102" t="s">
        <v>455</v>
      </c>
      <c r="C481" s="103">
        <v>161911971239.20001</v>
      </c>
      <c r="D481" s="98">
        <v>-1.6735905044510401E-2</v>
      </c>
      <c r="E481" s="99">
        <v>2.86849621259158E-2</v>
      </c>
      <c r="F481" s="99">
        <v>9.6855345911949706E-2</v>
      </c>
      <c r="G481" s="99">
        <v>0.39502378646907799</v>
      </c>
      <c r="H481" s="99">
        <v>0.40281952499894202</v>
      </c>
      <c r="I481" s="99">
        <v>0.22182890855457199</v>
      </c>
      <c r="J481" s="99">
        <v>0.61536586554867601</v>
      </c>
      <c r="K481" s="104">
        <v>343.57499999999999</v>
      </c>
      <c r="L481" s="104">
        <v>158.65</v>
      </c>
      <c r="M481" s="105">
        <v>1984505</v>
      </c>
      <c r="N481" s="105">
        <v>1591561</v>
      </c>
      <c r="O481" s="102" t="s">
        <v>66</v>
      </c>
      <c r="P481" s="102" t="s">
        <v>67</v>
      </c>
      <c r="Q481" s="102" t="s">
        <v>68</v>
      </c>
      <c r="R481" s="104">
        <v>331.36</v>
      </c>
    </row>
    <row r="482" spans="1:18" collapsed="1" x14ac:dyDescent="0.25">
      <c r="A482" s="102" t="s">
        <v>326</v>
      </c>
      <c r="B482" s="102" t="s">
        <v>327</v>
      </c>
      <c r="C482" s="103">
        <v>60059428324.489998</v>
      </c>
      <c r="D482" s="99">
        <v>-3.4376225970969003E-2</v>
      </c>
      <c r="E482" s="99">
        <v>1.42680539816629E-2</v>
      </c>
      <c r="F482" s="99">
        <v>6.6800303391483198E-2</v>
      </c>
      <c r="G482" s="99">
        <v>0.120207077028103</v>
      </c>
      <c r="H482" s="99">
        <v>0.449786482108673</v>
      </c>
      <c r="I482" s="99">
        <v>0.20959518397936003</v>
      </c>
      <c r="J482" s="99">
        <v>0.50416316553357299</v>
      </c>
      <c r="K482" s="104">
        <v>206.69</v>
      </c>
      <c r="L482" s="104">
        <v>99</v>
      </c>
      <c r="M482" s="105">
        <v>842307</v>
      </c>
      <c r="N482" s="105">
        <v>847161</v>
      </c>
      <c r="O482" s="102" t="s">
        <v>74</v>
      </c>
      <c r="P482" s="102" t="s">
        <v>75</v>
      </c>
      <c r="Q482" s="102" t="s">
        <v>328</v>
      </c>
      <c r="R482" s="104">
        <v>196.91</v>
      </c>
    </row>
    <row r="483" spans="1:18" collapsed="1" x14ac:dyDescent="0.25">
      <c r="A483" s="102" t="s">
        <v>129</v>
      </c>
      <c r="B483" s="102" t="s">
        <v>130</v>
      </c>
      <c r="C483" s="103">
        <v>94026564298.389999</v>
      </c>
      <c r="D483" s="99">
        <v>5.8735420503376295E-2</v>
      </c>
      <c r="E483" s="98">
        <v>6.3435688740905299E-2</v>
      </c>
      <c r="F483" s="99">
        <v>0.34606018981018999</v>
      </c>
      <c r="G483" s="98">
        <v>0.64217702620353512</v>
      </c>
      <c r="H483" s="99">
        <v>1.76870224105824</v>
      </c>
      <c r="I483" s="98">
        <v>0.56567050364936999</v>
      </c>
      <c r="J483" s="98">
        <v>3.3460336659610901</v>
      </c>
      <c r="K483" s="104">
        <v>459.44</v>
      </c>
      <c r="L483" s="104">
        <v>63.21</v>
      </c>
      <c r="M483" s="105">
        <v>1411897</v>
      </c>
      <c r="N483" s="105">
        <v>1365575</v>
      </c>
      <c r="O483" s="102" t="s">
        <v>66</v>
      </c>
      <c r="P483" s="102" t="s">
        <v>116</v>
      </c>
      <c r="Q483" s="102" t="s">
        <v>116</v>
      </c>
      <c r="R483" s="104">
        <v>431.17</v>
      </c>
    </row>
    <row r="484" spans="1:18" collapsed="1" x14ac:dyDescent="0.25">
      <c r="A484" s="102" t="s">
        <v>686</v>
      </c>
      <c r="B484" s="102" t="s">
        <v>687</v>
      </c>
      <c r="C484" s="103">
        <v>89575200000</v>
      </c>
      <c r="D484" s="99">
        <v>-2.4630541871921201E-2</v>
      </c>
      <c r="E484" s="99">
        <v>-3.7021508532136899E-2</v>
      </c>
      <c r="F484" s="99">
        <v>6.8080357142857192E-2</v>
      </c>
      <c r="G484" s="99">
        <v>0.248328713517039</v>
      </c>
      <c r="H484" s="99">
        <v>0.18044919566223</v>
      </c>
      <c r="I484" s="99">
        <v>0.100368897618934</v>
      </c>
      <c r="J484" s="98">
        <v>0.17429316427220201</v>
      </c>
      <c r="K484" s="104">
        <v>243.905</v>
      </c>
      <c r="L484" s="104">
        <v>145.13999999999999</v>
      </c>
      <c r="M484" s="105">
        <v>700893</v>
      </c>
      <c r="N484" s="105">
        <v>642357</v>
      </c>
      <c r="O484" s="102" t="s">
        <v>24</v>
      </c>
      <c r="P484" s="102" t="s">
        <v>64</v>
      </c>
      <c r="Q484" s="102" t="s">
        <v>230</v>
      </c>
      <c r="R484" s="104">
        <v>229.68</v>
      </c>
    </row>
    <row r="485" spans="1:18" collapsed="1" x14ac:dyDescent="0.25">
      <c r="A485" s="102" t="s">
        <v>718</v>
      </c>
      <c r="B485" s="102" t="s">
        <v>719</v>
      </c>
      <c r="C485" s="103">
        <v>91967087000</v>
      </c>
      <c r="D485" s="99">
        <v>1.0182238935493299E-2</v>
      </c>
      <c r="E485" s="98">
        <v>5.77295856554398E-2</v>
      </c>
      <c r="F485" s="98">
        <v>2.0514319111630801E-2</v>
      </c>
      <c r="G485" s="98">
        <v>2.3385300668151497E-2</v>
      </c>
      <c r="H485" s="98">
        <v>0.114650494733482</v>
      </c>
      <c r="I485" s="98">
        <v>9.0630855715177996E-2</v>
      </c>
      <c r="J485" s="98">
        <v>0.17290253241082801</v>
      </c>
      <c r="K485" s="104">
        <v>177.41</v>
      </c>
      <c r="L485" s="104">
        <v>122.58</v>
      </c>
      <c r="M485" s="105">
        <v>1298512</v>
      </c>
      <c r="N485" s="105">
        <v>1093226</v>
      </c>
      <c r="O485" s="102" t="s">
        <v>21</v>
      </c>
      <c r="P485" s="102" t="s">
        <v>464</v>
      </c>
      <c r="Q485" s="102" t="s">
        <v>464</v>
      </c>
      <c r="R485" s="104">
        <v>174.61</v>
      </c>
    </row>
    <row r="486" spans="1:18" collapsed="1" x14ac:dyDescent="0.25">
      <c r="A486" s="102" t="s">
        <v>31</v>
      </c>
      <c r="B486" s="102" t="s">
        <v>32</v>
      </c>
      <c r="C486" s="103">
        <v>22982152620.599998</v>
      </c>
      <c r="D486" s="99">
        <v>-6.9874226392493402E-3</v>
      </c>
      <c r="E486" s="99">
        <v>6.3274903805044899E-2</v>
      </c>
      <c r="F486" s="99">
        <v>0.126358695652174</v>
      </c>
      <c r="G486" s="99">
        <v>0.15944055944055902</v>
      </c>
      <c r="H486" s="99">
        <v>0.13561643835616399</v>
      </c>
      <c r="I486" s="99">
        <v>0.19280575539568301</v>
      </c>
      <c r="J486" s="99">
        <v>-4.2042042042042E-3</v>
      </c>
      <c r="K486" s="104">
        <v>52.25</v>
      </c>
      <c r="L486" s="104">
        <v>38.35</v>
      </c>
      <c r="M486" s="105">
        <v>2630189</v>
      </c>
      <c r="N486" s="105">
        <v>1707213</v>
      </c>
      <c r="O486" s="102" t="s">
        <v>33</v>
      </c>
      <c r="P486" s="102" t="s">
        <v>34</v>
      </c>
      <c r="Q486" s="102" t="s">
        <v>1015</v>
      </c>
      <c r="R486" s="104">
        <v>49.74</v>
      </c>
    </row>
    <row r="487" spans="1:18" collapsed="1" x14ac:dyDescent="0.25">
      <c r="A487" s="102" t="s">
        <v>550</v>
      </c>
      <c r="B487" s="102" t="s">
        <v>551</v>
      </c>
      <c r="C487" s="103">
        <v>31623418627.110001</v>
      </c>
      <c r="D487" s="98">
        <v>-1.0726391212940301E-2</v>
      </c>
      <c r="E487" s="99">
        <v>5.9848310733164697E-2</v>
      </c>
      <c r="F487" s="99">
        <v>0.120033032157777</v>
      </c>
      <c r="G487" s="99">
        <v>0.26707699071275498</v>
      </c>
      <c r="H487" s="99">
        <v>0.28522853957636601</v>
      </c>
      <c r="I487" s="99">
        <v>0.18095677115345199</v>
      </c>
      <c r="J487" s="99">
        <v>0.146772107828509</v>
      </c>
      <c r="K487" s="104">
        <v>237.54</v>
      </c>
      <c r="L487" s="104">
        <v>143.15</v>
      </c>
      <c r="M487" s="105">
        <v>461598</v>
      </c>
      <c r="N487" s="105">
        <v>375623</v>
      </c>
      <c r="O487" s="102" t="s">
        <v>21</v>
      </c>
      <c r="P487" s="102" t="s">
        <v>244</v>
      </c>
      <c r="Q487" s="102" t="s">
        <v>1027</v>
      </c>
      <c r="R487" s="104">
        <v>230.57</v>
      </c>
    </row>
    <row r="488" spans="1:18" collapsed="1" x14ac:dyDescent="0.25">
      <c r="A488" s="102" t="s">
        <v>991</v>
      </c>
      <c r="B488" s="102" t="s">
        <v>992</v>
      </c>
      <c r="C488" s="103">
        <v>38595307063</v>
      </c>
      <c r="D488" s="99">
        <v>2.6900584795321397E-2</v>
      </c>
      <c r="E488" s="99">
        <v>7.86240786240784E-2</v>
      </c>
      <c r="F488" s="99">
        <v>0.11280101394169799</v>
      </c>
      <c r="G488" s="99">
        <v>5.4654654654654695E-2</v>
      </c>
      <c r="H488" s="99">
        <v>0.14696276943174399</v>
      </c>
      <c r="I488" s="99">
        <v>9.2719352831362803E-2</v>
      </c>
      <c r="J488" s="98">
        <v>9.5446038677479597E-2</v>
      </c>
      <c r="K488" s="104">
        <v>17.945</v>
      </c>
      <c r="L488" s="104">
        <v>12.97</v>
      </c>
      <c r="M488" s="105">
        <v>6119990</v>
      </c>
      <c r="N488" s="105">
        <v>5784095</v>
      </c>
      <c r="O488" s="102" t="s">
        <v>29</v>
      </c>
      <c r="P488" s="102" t="s">
        <v>161</v>
      </c>
      <c r="Q488" s="102" t="s">
        <v>161</v>
      </c>
      <c r="R488" s="104">
        <v>17.559999999999999</v>
      </c>
    </row>
    <row r="489" spans="1:18" collapsed="1" x14ac:dyDescent="0.25">
      <c r="A489" s="102" t="s">
        <v>708</v>
      </c>
      <c r="B489" s="102" t="s">
        <v>709</v>
      </c>
      <c r="C489" s="103">
        <v>12350679045.120001</v>
      </c>
      <c r="D489" s="99">
        <v>-0.153898305084746</v>
      </c>
      <c r="E489" s="99">
        <v>-0.157894736842105</v>
      </c>
      <c r="F489" s="99">
        <v>-0.35662893645634902</v>
      </c>
      <c r="G489" s="99">
        <v>-0.38452301820442997</v>
      </c>
      <c r="H489" s="99">
        <v>-0.49926732258739798</v>
      </c>
      <c r="I489" s="99">
        <v>-0.36768366560193799</v>
      </c>
      <c r="J489" s="99">
        <v>-0.52965081029708205</v>
      </c>
      <c r="K489" s="104">
        <v>656.95</v>
      </c>
      <c r="L489" s="104">
        <v>284.33</v>
      </c>
      <c r="M489" s="105">
        <v>202124</v>
      </c>
      <c r="N489" s="105">
        <v>121955</v>
      </c>
      <c r="O489" s="102" t="s">
        <v>66</v>
      </c>
      <c r="P489" s="102" t="s">
        <v>164</v>
      </c>
      <c r="Q489" s="102" t="s">
        <v>165</v>
      </c>
      <c r="R489" s="104">
        <v>287.04000000000002</v>
      </c>
    </row>
    <row r="490" spans="1:18" collapsed="1" x14ac:dyDescent="0.25">
      <c r="A490" s="102" t="s">
        <v>759</v>
      </c>
      <c r="B490" s="102" t="s">
        <v>760</v>
      </c>
      <c r="C490" s="103">
        <v>9538687331.5</v>
      </c>
      <c r="D490" s="99">
        <v>-3.9960039960038598E-3</v>
      </c>
      <c r="E490" s="99">
        <v>1.99488491048594E-2</v>
      </c>
      <c r="F490" s="99">
        <v>0.14795624640184202</v>
      </c>
      <c r="G490" s="98">
        <v>0.14400458978772199</v>
      </c>
      <c r="H490" s="98">
        <v>2.5192802056555302E-2</v>
      </c>
      <c r="I490" s="98">
        <v>0.151935297515887</v>
      </c>
      <c r="J490" s="98">
        <v>-0.19466882067851402</v>
      </c>
      <c r="K490" s="104">
        <v>28.515000000000001</v>
      </c>
      <c r="L490" s="104">
        <v>15.97</v>
      </c>
      <c r="M490" s="105">
        <v>3267214</v>
      </c>
      <c r="N490" s="105">
        <v>2894037</v>
      </c>
      <c r="O490" s="102" t="s">
        <v>86</v>
      </c>
      <c r="P490" s="102" t="s">
        <v>216</v>
      </c>
      <c r="Q490" s="102" t="s">
        <v>217</v>
      </c>
      <c r="R490" s="104">
        <v>19.940000000000001</v>
      </c>
    </row>
    <row r="491" spans="1:18" collapsed="1" x14ac:dyDescent="0.25">
      <c r="A491" s="102" t="s">
        <v>191</v>
      </c>
      <c r="B491" s="102" t="s">
        <v>192</v>
      </c>
      <c r="C491" s="103">
        <v>169965331428.20001</v>
      </c>
      <c r="D491" s="98">
        <v>-3.5314036926550003E-2</v>
      </c>
      <c r="E491" s="99">
        <v>4.7866980181390205E-3</v>
      </c>
      <c r="F491" s="99">
        <v>-0.115897587468135</v>
      </c>
      <c r="G491" s="99">
        <v>-0.15368428498169801</v>
      </c>
      <c r="H491" s="99">
        <v>3.1860484614740802E-3</v>
      </c>
      <c r="I491" s="99">
        <v>-0.15495444593544699</v>
      </c>
      <c r="J491" s="99">
        <v>-0.18827699665880801</v>
      </c>
      <c r="K491" s="104">
        <v>609</v>
      </c>
      <c r="L491" s="104">
        <v>427</v>
      </c>
      <c r="M491" s="105">
        <v>834246</v>
      </c>
      <c r="N491" s="105">
        <v>708880</v>
      </c>
      <c r="O491" s="102" t="s">
        <v>109</v>
      </c>
      <c r="P491" s="102" t="s">
        <v>135</v>
      </c>
      <c r="Q491" s="102" t="s">
        <v>136</v>
      </c>
      <c r="R491" s="104">
        <v>478.6</v>
      </c>
    </row>
    <row r="492" spans="1:18" collapsed="1" x14ac:dyDescent="0.25">
      <c r="A492" s="102" t="s">
        <v>1129</v>
      </c>
      <c r="B492" s="102" t="s">
        <v>1130</v>
      </c>
      <c r="C492" s="103">
        <v>90133656819.199997</v>
      </c>
      <c r="D492" s="98">
        <v>-3.7502379592613704E-2</v>
      </c>
      <c r="E492" s="99">
        <v>1.9663204598164799E-2</v>
      </c>
      <c r="F492" s="98">
        <v>-0.22997258604934501</v>
      </c>
      <c r="G492" s="98">
        <v>-0.16256728778467899</v>
      </c>
      <c r="H492" s="98">
        <v>-0.30768177461317303</v>
      </c>
      <c r="I492" s="98">
        <v>-0.206777533730781</v>
      </c>
      <c r="J492" s="99">
        <v>-0.27533323778128099</v>
      </c>
      <c r="K492" s="104">
        <v>153.79</v>
      </c>
      <c r="L492" s="104">
        <v>86.15</v>
      </c>
      <c r="M492" s="105">
        <v>2031540</v>
      </c>
      <c r="N492" s="105">
        <v>1275526</v>
      </c>
      <c r="O492" s="102" t="s">
        <v>24</v>
      </c>
      <c r="P492" s="102" t="s">
        <v>89</v>
      </c>
      <c r="Q492" s="102" t="s">
        <v>122</v>
      </c>
      <c r="R492" s="104">
        <v>101.12</v>
      </c>
    </row>
    <row r="493" spans="1:18" collapsed="1" x14ac:dyDescent="0.25">
      <c r="A493" s="102" t="s">
        <v>740</v>
      </c>
      <c r="B493" s="102" t="s">
        <v>741</v>
      </c>
      <c r="C493" s="103">
        <v>18729458674.599998</v>
      </c>
      <c r="D493" s="98">
        <v>-9.4054608675825199E-2</v>
      </c>
      <c r="E493" s="98">
        <v>1.56569529652353E-2</v>
      </c>
      <c r="F493" s="99">
        <v>-8.5452871446656697E-2</v>
      </c>
      <c r="G493" s="99">
        <v>0.38718687265427298</v>
      </c>
      <c r="H493" s="99">
        <v>0.951737688812477</v>
      </c>
      <c r="I493" s="99">
        <v>0.123656674208145</v>
      </c>
      <c r="J493" s="99">
        <v>1.07480417754569</v>
      </c>
      <c r="K493" s="104">
        <v>195.21</v>
      </c>
      <c r="L493" s="104">
        <v>49.48</v>
      </c>
      <c r="M493" s="105">
        <v>951793</v>
      </c>
      <c r="N493" s="105">
        <v>951370</v>
      </c>
      <c r="O493" s="102" t="s">
        <v>33</v>
      </c>
      <c r="P493" s="102" t="s">
        <v>47</v>
      </c>
      <c r="Q493" s="102" t="s">
        <v>175</v>
      </c>
      <c r="R493" s="104">
        <v>158.93</v>
      </c>
    </row>
    <row r="494" spans="1:18" collapsed="1" x14ac:dyDescent="0.25">
      <c r="A494" s="102" t="s">
        <v>1277</v>
      </c>
      <c r="B494" s="102" t="s">
        <v>1278</v>
      </c>
      <c r="C494" s="103">
        <v>27081851269.970001</v>
      </c>
      <c r="D494" s="99">
        <v>1.6944444444444401E-2</v>
      </c>
      <c r="E494" s="99">
        <v>2.6352677319876602E-2</v>
      </c>
      <c r="F494" s="99">
        <v>2.5203024362923498E-2</v>
      </c>
      <c r="G494" s="99">
        <v>1.6415868673052001E-3</v>
      </c>
      <c r="H494" s="99">
        <v>-1.2675296655879201E-2</v>
      </c>
      <c r="I494" s="99">
        <v>4.5402627070245394E-2</v>
      </c>
      <c r="J494" s="99">
        <v>6.0544611819235199E-2</v>
      </c>
      <c r="K494" s="104">
        <v>38.255000000000003</v>
      </c>
      <c r="L494" s="104">
        <v>32.51</v>
      </c>
      <c r="M494" s="105">
        <v>4154746</v>
      </c>
      <c r="N494" s="105">
        <v>2561192</v>
      </c>
      <c r="O494" s="102" t="s">
        <v>29</v>
      </c>
      <c r="P494" s="102" t="s">
        <v>161</v>
      </c>
      <c r="Q494" s="102" t="s">
        <v>161</v>
      </c>
      <c r="R494" s="104">
        <v>36.61</v>
      </c>
    </row>
    <row r="495" spans="1:18" collapsed="1" x14ac:dyDescent="0.25">
      <c r="A495" s="102" t="s">
        <v>270</v>
      </c>
      <c r="B495" s="102" t="s">
        <v>271</v>
      </c>
      <c r="C495" s="103">
        <v>20689818400</v>
      </c>
      <c r="D495" s="98">
        <v>-5.0612032294469998E-2</v>
      </c>
      <c r="E495" s="98">
        <v>-2.89900110987792E-2</v>
      </c>
      <c r="F495" s="99">
        <v>5.9074181677319301E-2</v>
      </c>
      <c r="G495" s="99">
        <v>0.31513438758944101</v>
      </c>
      <c r="H495" s="98">
        <v>0.51415714780200805</v>
      </c>
      <c r="I495" s="98">
        <v>0.12545024184419101</v>
      </c>
      <c r="J495" s="99">
        <v>0.328554941383709</v>
      </c>
      <c r="K495" s="104">
        <v>234.81</v>
      </c>
      <c r="L495" s="104">
        <v>122.79</v>
      </c>
      <c r="M495" s="105">
        <v>508365</v>
      </c>
      <c r="N495" s="105">
        <v>441869</v>
      </c>
      <c r="O495" s="102" t="s">
        <v>21</v>
      </c>
      <c r="P495" s="102" t="s">
        <v>1029</v>
      </c>
      <c r="Q495" s="102" t="s">
        <v>1030</v>
      </c>
      <c r="R495" s="104">
        <v>218.72</v>
      </c>
    </row>
    <row r="496" spans="1:18" collapsed="1" x14ac:dyDescent="0.25">
      <c r="A496" s="102" t="s">
        <v>783</v>
      </c>
      <c r="B496" s="102" t="s">
        <v>784</v>
      </c>
      <c r="C496" s="103">
        <v>42535580937.599998</v>
      </c>
      <c r="D496" s="98">
        <v>6.6921008193134802E-3</v>
      </c>
      <c r="E496" s="99">
        <v>3.5911957780924403E-2</v>
      </c>
      <c r="F496" s="99">
        <v>6.6984853004540892E-2</v>
      </c>
      <c r="G496" s="98">
        <v>0.13316202611848399</v>
      </c>
      <c r="H496" s="98">
        <v>9.8328215626066098E-2</v>
      </c>
      <c r="I496" s="98">
        <v>0.12867260360423502</v>
      </c>
      <c r="J496" s="99">
        <v>0.22027216557370799</v>
      </c>
      <c r="K496" s="104">
        <v>330.9</v>
      </c>
      <c r="L496" s="104">
        <v>215.2</v>
      </c>
      <c r="M496" s="105">
        <v>324207</v>
      </c>
      <c r="N496" s="105">
        <v>281840</v>
      </c>
      <c r="O496" s="102" t="s">
        <v>33</v>
      </c>
      <c r="P496" s="102" t="s">
        <v>564</v>
      </c>
      <c r="Q496" s="102" t="s">
        <v>564</v>
      </c>
      <c r="R496" s="104">
        <v>321.92</v>
      </c>
    </row>
    <row r="497" spans="1:18" collapsed="1" x14ac:dyDescent="0.25">
      <c r="A497" s="102" t="s">
        <v>443</v>
      </c>
      <c r="B497" s="102" t="s">
        <v>444</v>
      </c>
      <c r="C497" s="103">
        <v>45882161703.720001</v>
      </c>
      <c r="D497" s="98">
        <v>-1.9883040935672499E-2</v>
      </c>
      <c r="E497" s="98">
        <v>8.3786433728496607E-3</v>
      </c>
      <c r="F497" s="98">
        <v>0.12527975331973901</v>
      </c>
      <c r="G497" s="99">
        <v>0.27012462108454</v>
      </c>
      <c r="H497" s="98">
        <v>0.255186952180184</v>
      </c>
      <c r="I497" s="98">
        <v>0.24332344213649801</v>
      </c>
      <c r="J497" s="98">
        <v>0.43130060728744901</v>
      </c>
      <c r="K497" s="104">
        <v>234.72</v>
      </c>
      <c r="L497" s="104">
        <v>150.16999999999999</v>
      </c>
      <c r="M497" s="105">
        <v>735671</v>
      </c>
      <c r="N497" s="105">
        <v>520701</v>
      </c>
      <c r="O497" s="102" t="s">
        <v>86</v>
      </c>
      <c r="P497" s="102" t="s">
        <v>216</v>
      </c>
      <c r="Q497" s="102" t="s">
        <v>217</v>
      </c>
      <c r="R497" s="104">
        <v>226.26</v>
      </c>
    </row>
    <row r="498" spans="1:18" collapsed="1" x14ac:dyDescent="0.25">
      <c r="A498" s="102" t="s">
        <v>775</v>
      </c>
      <c r="B498" s="102" t="s">
        <v>776</v>
      </c>
      <c r="C498" s="103">
        <v>63945228157.449997</v>
      </c>
      <c r="D498" s="98">
        <v>-3.1297580781594098E-3</v>
      </c>
      <c r="E498" s="98">
        <v>4.7648679882656302E-2</v>
      </c>
      <c r="F498" s="98">
        <v>9.1001666358081892E-2</v>
      </c>
      <c r="G498" s="99">
        <v>7.8817283046502998E-2</v>
      </c>
      <c r="H498" s="98">
        <v>-1.6195007930545201E-2</v>
      </c>
      <c r="I498" s="98">
        <v>0.12227406913627301</v>
      </c>
      <c r="J498" s="99">
        <v>-8.5299596398633992E-2</v>
      </c>
      <c r="K498" s="104">
        <v>135.87</v>
      </c>
      <c r="L498" s="104">
        <v>101.6</v>
      </c>
      <c r="M498" s="105">
        <v>1433578</v>
      </c>
      <c r="N498" s="105">
        <v>1348561</v>
      </c>
      <c r="O498" s="102" t="s">
        <v>74</v>
      </c>
      <c r="P498" s="102" t="s">
        <v>75</v>
      </c>
      <c r="Q498" s="102" t="s">
        <v>76</v>
      </c>
      <c r="R498" s="104">
        <v>117.85</v>
      </c>
    </row>
    <row r="499" spans="1:18" collapsed="1" x14ac:dyDescent="0.25">
      <c r="A499" s="102" t="s">
        <v>548</v>
      </c>
      <c r="B499" s="102" t="s">
        <v>549</v>
      </c>
      <c r="C499" s="103">
        <v>15070454604.32</v>
      </c>
      <c r="D499" s="99">
        <v>-1.0400952759031402E-2</v>
      </c>
      <c r="E499" s="98">
        <v>5.9773828756058099E-2</v>
      </c>
      <c r="F499" s="99">
        <v>0.120560999730289</v>
      </c>
      <c r="G499" s="98">
        <v>0.195358204660976</v>
      </c>
      <c r="H499" s="99">
        <v>2.51686132587596E-2</v>
      </c>
      <c r="I499" s="99">
        <v>0.23614003768719599</v>
      </c>
      <c r="J499" s="98">
        <v>-0.16152034981500202</v>
      </c>
      <c r="K499" s="104">
        <v>159.01</v>
      </c>
      <c r="L499" s="104">
        <v>96.72</v>
      </c>
      <c r="M499" s="105">
        <v>722937</v>
      </c>
      <c r="N499" s="105">
        <v>677199</v>
      </c>
      <c r="O499" s="102" t="s">
        <v>86</v>
      </c>
      <c r="P499" s="102" t="s">
        <v>174</v>
      </c>
      <c r="Q499" s="102" t="s">
        <v>174</v>
      </c>
      <c r="R499" s="104">
        <v>124.64</v>
      </c>
    </row>
    <row r="500" spans="1:18" collapsed="1" x14ac:dyDescent="0.25">
      <c r="A500" s="102" t="s">
        <v>1292</v>
      </c>
      <c r="B500" s="102" t="s">
        <v>1293</v>
      </c>
      <c r="C500" s="103">
        <v>12641169823.379999</v>
      </c>
      <c r="D500" s="98">
        <v>-4.0029379360998901E-2</v>
      </c>
      <c r="E500" s="98">
        <v>-3.81097560975596E-3</v>
      </c>
      <c r="F500" s="99">
        <v>-0.27849848192105997</v>
      </c>
      <c r="G500" s="99">
        <v>-0.39024959178912999</v>
      </c>
      <c r="H500" s="99">
        <v>-0.48502758077226199</v>
      </c>
      <c r="I500" s="99">
        <v>-0.31138040042149601</v>
      </c>
      <c r="J500" s="99">
        <v>-0.7861408819438761</v>
      </c>
      <c r="K500" s="104">
        <v>91.45</v>
      </c>
      <c r="L500" s="104">
        <v>25.934999999999999</v>
      </c>
      <c r="M500" s="105">
        <v>4603147</v>
      </c>
      <c r="N500" s="105">
        <v>4118448</v>
      </c>
      <c r="O500" s="102" t="s">
        <v>44</v>
      </c>
      <c r="P500" s="102" t="s">
        <v>45</v>
      </c>
      <c r="Q500" s="102" t="s">
        <v>569</v>
      </c>
      <c r="R500" s="104">
        <v>26.14</v>
      </c>
    </row>
    <row r="501" spans="1:18" collapsed="1" x14ac:dyDescent="0.25">
      <c r="A501" s="102" t="s">
        <v>226</v>
      </c>
      <c r="B501" s="102" t="s">
        <v>227</v>
      </c>
      <c r="C501" s="103">
        <v>21978350103.779999</v>
      </c>
      <c r="D501" s="99">
        <v>9.8745514728380002E-3</v>
      </c>
      <c r="E501" s="99">
        <v>7.2048662375243391E-2</v>
      </c>
      <c r="F501" s="99">
        <v>-1.6497358797236801E-2</v>
      </c>
      <c r="G501" s="99">
        <v>9.1023830273161591E-2</v>
      </c>
      <c r="H501" s="98">
        <v>0.25024966424463702</v>
      </c>
      <c r="I501" s="99">
        <v>2.6724357342835302E-2</v>
      </c>
      <c r="J501" s="98">
        <v>0.32984139775099797</v>
      </c>
      <c r="K501" s="104">
        <v>379.34</v>
      </c>
      <c r="L501" s="104">
        <v>177.88</v>
      </c>
      <c r="M501" s="105">
        <v>213611</v>
      </c>
      <c r="N501" s="105">
        <v>183925</v>
      </c>
      <c r="O501" s="102" t="s">
        <v>17</v>
      </c>
      <c r="P501" s="102" t="s">
        <v>182</v>
      </c>
      <c r="Q501" s="102" t="s">
        <v>183</v>
      </c>
      <c r="R501" s="104">
        <v>363.06</v>
      </c>
    </row>
    <row r="502" spans="1:18" collapsed="1" x14ac:dyDescent="0.25">
      <c r="A502" s="102" t="s">
        <v>193</v>
      </c>
      <c r="B502" s="102" t="s">
        <v>1113</v>
      </c>
      <c r="C502" s="103">
        <v>24815930060.700001</v>
      </c>
      <c r="D502" s="99">
        <v>-2.5412889951621099E-2</v>
      </c>
      <c r="E502" s="99">
        <v>3.27637006482027E-2</v>
      </c>
      <c r="F502" s="99">
        <v>-3.0641592920354101E-2</v>
      </c>
      <c r="G502" s="99">
        <v>-9.7186122725731999E-3</v>
      </c>
      <c r="H502" s="98">
        <v>-7.4265793365729998E-2</v>
      </c>
      <c r="I502" s="98">
        <v>-3.3368264298714999E-2</v>
      </c>
      <c r="J502" s="99">
        <v>-0.19531680440771398</v>
      </c>
      <c r="K502" s="104">
        <v>230</v>
      </c>
      <c r="L502" s="104">
        <v>168.86</v>
      </c>
      <c r="M502" s="105">
        <v>451731</v>
      </c>
      <c r="N502" s="105">
        <v>380066</v>
      </c>
      <c r="O502" s="102" t="s">
        <v>51</v>
      </c>
      <c r="P502" s="102" t="s">
        <v>194</v>
      </c>
      <c r="Q502" s="102" t="s">
        <v>1024</v>
      </c>
      <c r="R502" s="104">
        <v>175.26</v>
      </c>
    </row>
    <row r="503" spans="1:18" collapsed="1" x14ac:dyDescent="0.25">
      <c r="A503" s="102" t="s">
        <v>1163</v>
      </c>
      <c r="B503" s="102" t="s">
        <v>278</v>
      </c>
      <c r="C503" s="103">
        <v>12898902308.040001</v>
      </c>
      <c r="D503" s="98">
        <v>-5.7812500000000702E-3</v>
      </c>
      <c r="E503" s="99">
        <v>-2.9611366698014997E-2</v>
      </c>
      <c r="F503" s="98">
        <v>-6.6757926128724804E-2</v>
      </c>
      <c r="G503" s="98">
        <v>-6.5821669766076299E-2</v>
      </c>
      <c r="H503" s="98">
        <v>-0.15271089016622699</v>
      </c>
      <c r="I503" s="98">
        <v>-8.4065064056427302E-2</v>
      </c>
      <c r="J503" s="98">
        <v>-0.190234797548094</v>
      </c>
      <c r="K503" s="104">
        <v>500.17</v>
      </c>
      <c r="L503" s="104">
        <v>377.19</v>
      </c>
      <c r="M503" s="105">
        <v>337194</v>
      </c>
      <c r="N503" s="105">
        <v>223309</v>
      </c>
      <c r="O503" s="102" t="s">
        <v>17</v>
      </c>
      <c r="P503" s="102" t="s">
        <v>55</v>
      </c>
      <c r="Q503" s="102" t="s">
        <v>56</v>
      </c>
      <c r="R503" s="104">
        <v>381.78</v>
      </c>
    </row>
    <row r="504" spans="1:18" x14ac:dyDescent="0.25">
      <c r="A504" t="s">
        <v>970</v>
      </c>
      <c r="B504" t="s">
        <v>971</v>
      </c>
      <c r="C504">
        <v>27829670033.900002</v>
      </c>
      <c r="D504">
        <v>-7.72688957572365E-3</v>
      </c>
      <c r="E504">
        <v>0.11933438985736901</v>
      </c>
      <c r="F504">
        <v>0.17169873921698697</v>
      </c>
      <c r="G504">
        <v>0.46748389777685395</v>
      </c>
      <c r="H504">
        <v>0.36826811313444402</v>
      </c>
      <c r="I504">
        <v>0.304339796860572</v>
      </c>
      <c r="J504">
        <v>0.410906911705953</v>
      </c>
      <c r="K504">
        <v>73.63</v>
      </c>
      <c r="L504">
        <v>31.05</v>
      </c>
      <c r="M504">
        <v>4632719</v>
      </c>
      <c r="N504">
        <v>3598384</v>
      </c>
      <c r="O504" t="s">
        <v>66</v>
      </c>
      <c r="P504" t="s">
        <v>67</v>
      </c>
      <c r="Q504" t="s">
        <v>68</v>
      </c>
      <c r="R504">
        <v>70.63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371"/>
  <sheetViews>
    <sheetView workbookViewId="0">
      <selection activeCell="B6" sqref="B6"/>
    </sheetView>
  </sheetViews>
  <sheetFormatPr defaultRowHeight="15" x14ac:dyDescent="0.25"/>
  <cols>
    <col min="1" max="1" width="18.5703125" bestFit="1" customWidth="1"/>
    <col min="2" max="4" width="11.28515625" bestFit="1" customWidth="1"/>
  </cols>
  <sheetData>
    <row r="2" spans="1:5" x14ac:dyDescent="0.25">
      <c r="A2" t="s">
        <v>1224</v>
      </c>
      <c r="B2" s="26" t="s">
        <v>1178</v>
      </c>
      <c r="C2" s="26" t="s">
        <v>1182</v>
      </c>
      <c r="D2" s="26" t="s">
        <v>1181</v>
      </c>
    </row>
    <row r="3" spans="1:5" x14ac:dyDescent="0.25">
      <c r="A3" t="s">
        <v>1225</v>
      </c>
      <c r="B3" s="74">
        <v>365</v>
      </c>
    </row>
    <row r="4" spans="1:5" x14ac:dyDescent="0.25">
      <c r="A4" s="11"/>
      <c r="B4" t="s">
        <v>1227</v>
      </c>
      <c r="C4" t="str">
        <f>C2</f>
        <v>.VIX</v>
      </c>
      <c r="D4" t="str">
        <f>D2</f>
        <v>.KASE</v>
      </c>
    </row>
    <row r="5" spans="1:5" x14ac:dyDescent="0.25">
      <c r="A5" t="e">
        <f ca="1">_xll.RDP.HistoricalPricing(B2:D2,"BID","END:"&amp;DREP&amp;" NBROWS:"&amp;$B$3&amp;" INTERVAL:P1D SOURCE:RFV",,"TSREPEAT:NO NULL:PREVIOUS RH:Timestamp",A7)</f>
        <v>#NAME?</v>
      </c>
    </row>
    <row r="6" spans="1:5" x14ac:dyDescent="0.25">
      <c r="A6" s="75" t="s">
        <v>1226</v>
      </c>
      <c r="B6" s="75"/>
      <c r="C6" s="75"/>
      <c r="D6" s="75"/>
      <c r="E6" s="75"/>
    </row>
    <row r="7" spans="1:5" x14ac:dyDescent="0.25">
      <c r="A7" s="11"/>
      <c r="B7" s="75" t="s">
        <v>1263</v>
      </c>
      <c r="C7" s="75" t="s">
        <v>1263</v>
      </c>
      <c r="D7" s="75" t="s">
        <v>1264</v>
      </c>
    </row>
    <row r="8" spans="1:5" x14ac:dyDescent="0.25">
      <c r="A8" s="11">
        <v>45708</v>
      </c>
      <c r="B8">
        <v>6117.52</v>
      </c>
      <c r="C8">
        <v>15.66</v>
      </c>
      <c r="D8">
        <v>5583.77</v>
      </c>
    </row>
    <row r="9" spans="1:5" x14ac:dyDescent="0.25">
      <c r="A9" s="11">
        <v>45707</v>
      </c>
      <c r="B9">
        <v>6144.15</v>
      </c>
      <c r="C9">
        <v>15.27</v>
      </c>
      <c r="D9">
        <v>5628.52</v>
      </c>
    </row>
    <row r="10" spans="1:5" x14ac:dyDescent="0.25">
      <c r="A10" s="11">
        <v>45706</v>
      </c>
      <c r="B10">
        <v>6129.58</v>
      </c>
      <c r="C10">
        <v>15.35</v>
      </c>
      <c r="D10">
        <v>5600.46</v>
      </c>
    </row>
    <row r="11" spans="1:5" x14ac:dyDescent="0.25">
      <c r="A11" s="11">
        <v>45705</v>
      </c>
      <c r="B11">
        <v>6114.63</v>
      </c>
      <c r="C11">
        <v>15.37</v>
      </c>
      <c r="D11">
        <v>5546.86</v>
      </c>
    </row>
    <row r="12" spans="1:5" x14ac:dyDescent="0.25">
      <c r="A12" s="11">
        <v>45704</v>
      </c>
      <c r="B12">
        <v>6114.63</v>
      </c>
      <c r="C12">
        <v>14.77</v>
      </c>
      <c r="D12">
        <v>5558.94</v>
      </c>
    </row>
    <row r="13" spans="1:5" x14ac:dyDescent="0.25">
      <c r="A13" s="11">
        <v>45703</v>
      </c>
      <c r="B13">
        <v>6114.63</v>
      </c>
      <c r="C13">
        <v>14.77</v>
      </c>
      <c r="D13">
        <v>5558.94</v>
      </c>
    </row>
    <row r="14" spans="1:5" x14ac:dyDescent="0.25">
      <c r="A14" s="11">
        <v>45702</v>
      </c>
      <c r="B14">
        <v>6114.63</v>
      </c>
      <c r="C14">
        <v>14.77</v>
      </c>
      <c r="D14">
        <v>5558.94</v>
      </c>
    </row>
    <row r="15" spans="1:5" x14ac:dyDescent="0.25">
      <c r="A15" s="11">
        <v>45701</v>
      </c>
      <c r="B15">
        <v>6115.07</v>
      </c>
      <c r="C15">
        <v>15.1</v>
      </c>
      <c r="D15">
        <v>5530.81</v>
      </c>
    </row>
    <row r="16" spans="1:5" x14ac:dyDescent="0.25">
      <c r="A16" s="11">
        <v>45700</v>
      </c>
      <c r="B16">
        <v>6051.97</v>
      </c>
      <c r="C16">
        <v>15.89</v>
      </c>
      <c r="D16">
        <v>5491.98</v>
      </c>
    </row>
    <row r="17" spans="1:4" x14ac:dyDescent="0.25">
      <c r="A17" s="11">
        <v>45699</v>
      </c>
      <c r="B17">
        <v>6068.5</v>
      </c>
      <c r="C17">
        <v>16.02</v>
      </c>
      <c r="D17">
        <v>5512.34</v>
      </c>
    </row>
    <row r="18" spans="1:4" x14ac:dyDescent="0.25">
      <c r="A18" s="11">
        <v>45698</v>
      </c>
      <c r="B18">
        <v>6066.44</v>
      </c>
      <c r="C18">
        <v>15.81</v>
      </c>
      <c r="D18">
        <v>5539.29</v>
      </c>
    </row>
    <row r="19" spans="1:4" x14ac:dyDescent="0.25">
      <c r="A19" s="11">
        <v>45697</v>
      </c>
      <c r="B19">
        <v>6025.99</v>
      </c>
      <c r="C19">
        <v>16.54</v>
      </c>
      <c r="D19">
        <v>5557.05</v>
      </c>
    </row>
    <row r="20" spans="1:4" x14ac:dyDescent="0.25">
      <c r="A20" s="11">
        <v>45696</v>
      </c>
      <c r="B20">
        <v>6025.99</v>
      </c>
      <c r="C20">
        <v>16.54</v>
      </c>
      <c r="D20">
        <v>5557.05</v>
      </c>
    </row>
    <row r="21" spans="1:4" x14ac:dyDescent="0.25">
      <c r="A21" s="11">
        <v>45695</v>
      </c>
      <c r="B21">
        <v>6025.99</v>
      </c>
      <c r="C21">
        <v>16.54</v>
      </c>
      <c r="D21">
        <v>5557.05</v>
      </c>
    </row>
    <row r="22" spans="1:4" x14ac:dyDescent="0.25">
      <c r="A22" s="11">
        <v>45694</v>
      </c>
      <c r="B22">
        <v>6083.57</v>
      </c>
      <c r="C22">
        <v>15.5</v>
      </c>
      <c r="D22">
        <v>5527.16</v>
      </c>
    </row>
    <row r="23" spans="1:4" x14ac:dyDescent="0.25">
      <c r="A23" s="11">
        <v>45693</v>
      </c>
      <c r="B23">
        <v>6061.48</v>
      </c>
      <c r="C23">
        <v>15.77</v>
      </c>
      <c r="D23">
        <v>5553.33</v>
      </c>
    </row>
    <row r="24" spans="1:4" x14ac:dyDescent="0.25">
      <c r="A24" s="11">
        <v>45692</v>
      </c>
      <c r="B24">
        <v>6037.88</v>
      </c>
      <c r="C24">
        <v>17.21</v>
      </c>
      <c r="D24">
        <v>5571.44</v>
      </c>
    </row>
    <row r="25" spans="1:4" x14ac:dyDescent="0.25">
      <c r="A25" s="11">
        <v>45691</v>
      </c>
      <c r="B25">
        <v>5994.57</v>
      </c>
      <c r="C25">
        <v>18.62</v>
      </c>
      <c r="D25">
        <v>5556.18</v>
      </c>
    </row>
    <row r="26" spans="1:4" x14ac:dyDescent="0.25">
      <c r="A26" s="11">
        <v>45690</v>
      </c>
      <c r="B26">
        <v>6040.53</v>
      </c>
      <c r="C26">
        <v>16.43</v>
      </c>
      <c r="D26">
        <v>5644.41</v>
      </c>
    </row>
    <row r="27" spans="1:4" x14ac:dyDescent="0.25">
      <c r="A27" s="11">
        <v>45689</v>
      </c>
      <c r="B27">
        <v>6040.53</v>
      </c>
      <c r="C27">
        <v>16.43</v>
      </c>
      <c r="D27">
        <v>5644.41</v>
      </c>
    </row>
    <row r="28" spans="1:4" x14ac:dyDescent="0.25">
      <c r="A28" s="11">
        <v>45688</v>
      </c>
      <c r="B28">
        <v>6040.53</v>
      </c>
      <c r="C28">
        <v>16.43</v>
      </c>
      <c r="D28">
        <v>5644.41</v>
      </c>
    </row>
    <row r="29" spans="1:4" x14ac:dyDescent="0.25">
      <c r="A29" s="11">
        <v>45687</v>
      </c>
      <c r="B29">
        <v>6071.17</v>
      </c>
      <c r="C29">
        <v>15.84</v>
      </c>
      <c r="D29">
        <v>5637.23</v>
      </c>
    </row>
    <row r="30" spans="1:4" x14ac:dyDescent="0.25">
      <c r="A30" s="11">
        <v>45686</v>
      </c>
      <c r="B30">
        <v>6039.31</v>
      </c>
      <c r="C30">
        <v>16.559999999999999</v>
      </c>
      <c r="D30">
        <v>5669.14</v>
      </c>
    </row>
    <row r="31" spans="1:4" x14ac:dyDescent="0.25">
      <c r="A31" s="11">
        <v>45685</v>
      </c>
      <c r="B31">
        <v>6067.7</v>
      </c>
      <c r="C31">
        <v>16.41</v>
      </c>
      <c r="D31">
        <v>5692.38</v>
      </c>
    </row>
    <row r="32" spans="1:4" x14ac:dyDescent="0.25">
      <c r="A32" s="11">
        <v>45684</v>
      </c>
      <c r="B32">
        <v>6012.28</v>
      </c>
      <c r="C32">
        <v>17.899999999999999</v>
      </c>
      <c r="D32">
        <v>5709.89</v>
      </c>
    </row>
    <row r="33" spans="1:4" x14ac:dyDescent="0.25">
      <c r="A33" s="11">
        <v>45683</v>
      </c>
      <c r="B33">
        <v>6101.24</v>
      </c>
      <c r="C33">
        <v>14.85</v>
      </c>
      <c r="D33">
        <v>5725.55</v>
      </c>
    </row>
    <row r="34" spans="1:4" x14ac:dyDescent="0.25">
      <c r="A34" s="11">
        <v>45682</v>
      </c>
      <c r="B34">
        <v>6101.24</v>
      </c>
      <c r="C34">
        <v>14.85</v>
      </c>
      <c r="D34">
        <v>5725.55</v>
      </c>
    </row>
    <row r="35" spans="1:4" x14ac:dyDescent="0.25">
      <c r="A35" s="11">
        <v>45681</v>
      </c>
      <c r="B35">
        <v>6101.24</v>
      </c>
      <c r="C35">
        <v>14.85</v>
      </c>
      <c r="D35">
        <v>5725.55</v>
      </c>
    </row>
    <row r="36" spans="1:4" x14ac:dyDescent="0.25">
      <c r="A36" s="11">
        <v>45680</v>
      </c>
      <c r="B36">
        <v>6118.71</v>
      </c>
      <c r="C36">
        <v>15.02</v>
      </c>
      <c r="D36">
        <v>5752.57</v>
      </c>
    </row>
    <row r="37" spans="1:4" x14ac:dyDescent="0.25">
      <c r="A37" s="11">
        <v>45679</v>
      </c>
      <c r="B37">
        <v>6086.37</v>
      </c>
      <c r="C37">
        <v>15.1</v>
      </c>
      <c r="D37">
        <v>5743.93</v>
      </c>
    </row>
    <row r="38" spans="1:4" x14ac:dyDescent="0.25">
      <c r="A38" s="11">
        <v>45678</v>
      </c>
      <c r="B38">
        <v>6049.24</v>
      </c>
      <c r="C38">
        <v>15.06</v>
      </c>
      <c r="D38">
        <v>5723.92</v>
      </c>
    </row>
    <row r="39" spans="1:4" x14ac:dyDescent="0.25">
      <c r="A39" s="11">
        <v>45677</v>
      </c>
      <c r="B39">
        <v>5996.66</v>
      </c>
      <c r="C39">
        <v>15.81</v>
      </c>
      <c r="D39">
        <v>5761.45</v>
      </c>
    </row>
    <row r="40" spans="1:4" x14ac:dyDescent="0.25">
      <c r="A40" s="11">
        <v>45676</v>
      </c>
      <c r="B40">
        <v>5996.66</v>
      </c>
      <c r="C40">
        <v>15.97</v>
      </c>
      <c r="D40">
        <v>5755.77</v>
      </c>
    </row>
    <row r="41" spans="1:4" x14ac:dyDescent="0.25">
      <c r="A41" s="11">
        <v>45675</v>
      </c>
      <c r="B41">
        <v>5996.66</v>
      </c>
      <c r="C41">
        <v>15.97</v>
      </c>
      <c r="D41">
        <v>5755.77</v>
      </c>
    </row>
    <row r="42" spans="1:4" x14ac:dyDescent="0.25">
      <c r="A42" s="11">
        <v>45674</v>
      </c>
      <c r="B42">
        <v>5996.66</v>
      </c>
      <c r="C42">
        <v>15.97</v>
      </c>
      <c r="D42">
        <v>5755.77</v>
      </c>
    </row>
    <row r="43" spans="1:4" x14ac:dyDescent="0.25">
      <c r="A43" s="11">
        <v>45673</v>
      </c>
      <c r="B43">
        <v>5937.34</v>
      </c>
      <c r="C43">
        <v>16.600000000000001</v>
      </c>
      <c r="D43">
        <v>5759.54</v>
      </c>
    </row>
    <row r="44" spans="1:4" x14ac:dyDescent="0.25">
      <c r="A44" s="11">
        <v>45672</v>
      </c>
      <c r="B44">
        <v>5949.91</v>
      </c>
      <c r="C44">
        <v>16.12</v>
      </c>
      <c r="D44">
        <v>5772.26</v>
      </c>
    </row>
    <row r="45" spans="1:4" x14ac:dyDescent="0.25">
      <c r="A45" s="11">
        <v>45671</v>
      </c>
      <c r="B45">
        <v>5842.91</v>
      </c>
      <c r="C45">
        <v>18.71</v>
      </c>
      <c r="D45">
        <v>5761.11</v>
      </c>
    </row>
    <row r="46" spans="1:4" x14ac:dyDescent="0.25">
      <c r="A46" s="11">
        <v>45670</v>
      </c>
      <c r="B46">
        <v>5836.22</v>
      </c>
      <c r="C46">
        <v>19.190000000000001</v>
      </c>
      <c r="D46">
        <v>5762.47</v>
      </c>
    </row>
    <row r="47" spans="1:4" x14ac:dyDescent="0.25">
      <c r="A47" s="11">
        <v>45669</v>
      </c>
      <c r="B47">
        <v>5827.04</v>
      </c>
      <c r="C47">
        <v>19.54</v>
      </c>
      <c r="D47">
        <v>5776.87</v>
      </c>
    </row>
    <row r="48" spans="1:4" x14ac:dyDescent="0.25">
      <c r="A48" s="11">
        <v>45668</v>
      </c>
      <c r="B48">
        <v>5827.04</v>
      </c>
      <c r="C48">
        <v>19.54</v>
      </c>
      <c r="D48">
        <v>5776.87</v>
      </c>
    </row>
    <row r="49" spans="1:4" x14ac:dyDescent="0.25">
      <c r="A49" s="11">
        <v>45667</v>
      </c>
      <c r="B49">
        <v>5827.04</v>
      </c>
      <c r="C49">
        <v>19.54</v>
      </c>
      <c r="D49">
        <v>5776.87</v>
      </c>
    </row>
    <row r="50" spans="1:4" x14ac:dyDescent="0.25">
      <c r="A50" s="11">
        <v>45666</v>
      </c>
      <c r="B50">
        <v>5918.25</v>
      </c>
      <c r="C50">
        <v>18.07</v>
      </c>
      <c r="D50">
        <v>5728.29</v>
      </c>
    </row>
    <row r="51" spans="1:4" x14ac:dyDescent="0.25">
      <c r="A51" s="11">
        <v>45665</v>
      </c>
      <c r="B51">
        <v>5918.25</v>
      </c>
      <c r="C51">
        <v>17.7</v>
      </c>
      <c r="D51">
        <v>5711.93</v>
      </c>
    </row>
    <row r="52" spans="1:4" x14ac:dyDescent="0.25">
      <c r="A52" s="11">
        <v>45664</v>
      </c>
      <c r="B52">
        <v>5909.03</v>
      </c>
      <c r="C52">
        <v>17.82</v>
      </c>
      <c r="D52">
        <v>5678.32</v>
      </c>
    </row>
    <row r="53" spans="1:4" x14ac:dyDescent="0.25">
      <c r="A53" s="11">
        <v>45663</v>
      </c>
      <c r="B53">
        <v>5975.38</v>
      </c>
      <c r="C53">
        <v>16.04</v>
      </c>
      <c r="D53">
        <v>5678.32</v>
      </c>
    </row>
    <row r="54" spans="1:4" x14ac:dyDescent="0.25">
      <c r="A54" s="11">
        <v>45662</v>
      </c>
      <c r="B54">
        <v>5942.47</v>
      </c>
      <c r="C54">
        <v>16.13</v>
      </c>
      <c r="D54">
        <v>5578.1</v>
      </c>
    </row>
    <row r="55" spans="1:4" x14ac:dyDescent="0.25">
      <c r="A55" s="11">
        <v>45661</v>
      </c>
      <c r="B55">
        <v>5942.47</v>
      </c>
      <c r="C55">
        <v>16.13</v>
      </c>
      <c r="D55">
        <v>5578.1</v>
      </c>
    </row>
    <row r="56" spans="1:4" x14ac:dyDescent="0.25">
      <c r="A56" s="11">
        <v>45660</v>
      </c>
      <c r="B56">
        <v>5942.47</v>
      </c>
      <c r="C56">
        <v>16.13</v>
      </c>
      <c r="D56">
        <v>5578.1</v>
      </c>
    </row>
    <row r="57" spans="1:4" x14ac:dyDescent="0.25">
      <c r="A57" s="11">
        <v>45659</v>
      </c>
      <c r="B57">
        <v>5868.55</v>
      </c>
      <c r="C57">
        <v>17.93</v>
      </c>
      <c r="D57">
        <v>5578.1</v>
      </c>
    </row>
    <row r="58" spans="1:4" x14ac:dyDescent="0.25">
      <c r="A58" s="11">
        <v>45658</v>
      </c>
      <c r="B58">
        <v>5881.63</v>
      </c>
      <c r="C58">
        <v>17.350000000000001</v>
      </c>
      <c r="D58">
        <v>5578.1</v>
      </c>
    </row>
    <row r="59" spans="1:4" x14ac:dyDescent="0.25">
      <c r="A59" s="11">
        <v>45657</v>
      </c>
      <c r="B59">
        <v>5881.63</v>
      </c>
      <c r="C59">
        <v>17.350000000000001</v>
      </c>
      <c r="D59">
        <v>5578.1</v>
      </c>
    </row>
    <row r="60" spans="1:4" x14ac:dyDescent="0.25">
      <c r="A60" s="11">
        <v>45656</v>
      </c>
      <c r="B60">
        <v>5906.94</v>
      </c>
      <c r="C60">
        <v>17.399999999999999</v>
      </c>
      <c r="D60">
        <v>5562.63</v>
      </c>
    </row>
    <row r="61" spans="1:4" x14ac:dyDescent="0.25">
      <c r="A61" s="11">
        <v>45655</v>
      </c>
      <c r="B61">
        <v>5970.84</v>
      </c>
      <c r="C61">
        <v>15.95</v>
      </c>
      <c r="D61">
        <v>5547.76</v>
      </c>
    </row>
    <row r="62" spans="1:4" x14ac:dyDescent="0.25">
      <c r="A62" s="11">
        <v>45654</v>
      </c>
      <c r="B62">
        <v>5970.84</v>
      </c>
      <c r="C62">
        <v>15.95</v>
      </c>
      <c r="D62">
        <v>5547.76</v>
      </c>
    </row>
    <row r="63" spans="1:4" x14ac:dyDescent="0.25">
      <c r="A63" s="11">
        <v>45653</v>
      </c>
      <c r="B63">
        <v>5970.84</v>
      </c>
      <c r="C63">
        <v>15.95</v>
      </c>
      <c r="D63">
        <v>5547.76</v>
      </c>
    </row>
    <row r="64" spans="1:4" x14ac:dyDescent="0.25">
      <c r="A64" s="11">
        <v>45652</v>
      </c>
      <c r="B64">
        <v>6037.59</v>
      </c>
      <c r="C64">
        <v>14.73</v>
      </c>
      <c r="D64">
        <v>5507.11</v>
      </c>
    </row>
    <row r="65" spans="1:4" x14ac:dyDescent="0.25">
      <c r="A65" s="11">
        <v>45651</v>
      </c>
      <c r="B65">
        <v>6040.04</v>
      </c>
      <c r="C65">
        <v>14.27</v>
      </c>
      <c r="D65">
        <v>5495.79</v>
      </c>
    </row>
    <row r="66" spans="1:4" x14ac:dyDescent="0.25">
      <c r="A66" s="11">
        <v>45650</v>
      </c>
      <c r="B66">
        <v>6040.04</v>
      </c>
      <c r="C66">
        <v>14.27</v>
      </c>
      <c r="D66">
        <v>5488.77</v>
      </c>
    </row>
    <row r="67" spans="1:4" x14ac:dyDescent="0.25">
      <c r="A67" s="11">
        <v>45649</v>
      </c>
      <c r="B67">
        <v>5974.07</v>
      </c>
      <c r="C67">
        <v>16.78</v>
      </c>
      <c r="D67">
        <v>5502.98</v>
      </c>
    </row>
    <row r="68" spans="1:4" x14ac:dyDescent="0.25">
      <c r="A68" s="11">
        <v>45648</v>
      </c>
      <c r="B68">
        <v>5930.85</v>
      </c>
      <c r="C68">
        <v>18.36</v>
      </c>
      <c r="D68">
        <v>5515.11</v>
      </c>
    </row>
    <row r="69" spans="1:4" x14ac:dyDescent="0.25">
      <c r="A69" s="11">
        <v>45647</v>
      </c>
      <c r="B69">
        <v>5930.85</v>
      </c>
      <c r="C69">
        <v>18.36</v>
      </c>
      <c r="D69">
        <v>5515.11</v>
      </c>
    </row>
    <row r="70" spans="1:4" x14ac:dyDescent="0.25">
      <c r="A70" s="11">
        <v>45646</v>
      </c>
      <c r="B70">
        <v>5930.85</v>
      </c>
      <c r="C70">
        <v>18.36</v>
      </c>
      <c r="D70">
        <v>5515.11</v>
      </c>
    </row>
    <row r="71" spans="1:4" x14ac:dyDescent="0.25">
      <c r="A71" s="11">
        <v>45645</v>
      </c>
      <c r="B71">
        <v>5867.08</v>
      </c>
      <c r="C71">
        <v>24.09</v>
      </c>
      <c r="D71">
        <v>5508.25</v>
      </c>
    </row>
    <row r="72" spans="1:4" x14ac:dyDescent="0.25">
      <c r="A72" s="11">
        <v>45644</v>
      </c>
      <c r="B72">
        <v>5872.16</v>
      </c>
      <c r="C72">
        <v>27.62</v>
      </c>
      <c r="D72">
        <v>5546.51</v>
      </c>
    </row>
    <row r="73" spans="1:4" x14ac:dyDescent="0.25">
      <c r="A73" s="11">
        <v>45643</v>
      </c>
      <c r="B73">
        <v>6050.61</v>
      </c>
      <c r="C73">
        <v>15.87</v>
      </c>
      <c r="D73">
        <v>5552.72</v>
      </c>
    </row>
    <row r="74" spans="1:4" x14ac:dyDescent="0.25">
      <c r="A74" s="11">
        <v>45642</v>
      </c>
      <c r="B74">
        <v>6074.08</v>
      </c>
      <c r="C74">
        <v>14.69</v>
      </c>
      <c r="D74">
        <v>5554.52</v>
      </c>
    </row>
    <row r="75" spans="1:4" x14ac:dyDescent="0.25">
      <c r="A75" s="11">
        <v>45641</v>
      </c>
      <c r="B75">
        <v>6051.09</v>
      </c>
      <c r="C75">
        <v>13.81</v>
      </c>
      <c r="D75">
        <v>5554.52</v>
      </c>
    </row>
    <row r="76" spans="1:4" x14ac:dyDescent="0.25">
      <c r="A76" s="11">
        <v>45640</v>
      </c>
      <c r="B76">
        <v>6051.09</v>
      </c>
      <c r="C76">
        <v>13.81</v>
      </c>
      <c r="D76">
        <v>5554.52</v>
      </c>
    </row>
    <row r="77" spans="1:4" x14ac:dyDescent="0.25">
      <c r="A77" s="11">
        <v>45639</v>
      </c>
      <c r="B77">
        <v>6051.09</v>
      </c>
      <c r="C77">
        <v>13.81</v>
      </c>
      <c r="D77">
        <v>5554.52</v>
      </c>
    </row>
    <row r="78" spans="1:4" x14ac:dyDescent="0.25">
      <c r="A78" s="11">
        <v>45638</v>
      </c>
      <c r="B78">
        <v>6051.25</v>
      </c>
      <c r="C78">
        <v>13.92</v>
      </c>
      <c r="D78">
        <v>5594.2</v>
      </c>
    </row>
    <row r="79" spans="1:4" x14ac:dyDescent="0.25">
      <c r="A79" s="11">
        <v>45637</v>
      </c>
      <c r="B79">
        <v>6084.19</v>
      </c>
      <c r="C79">
        <v>13.58</v>
      </c>
      <c r="D79">
        <v>5585.54</v>
      </c>
    </row>
    <row r="80" spans="1:4" x14ac:dyDescent="0.25">
      <c r="A80" s="11">
        <v>45636</v>
      </c>
      <c r="B80">
        <v>6034.91</v>
      </c>
      <c r="C80">
        <v>14.18</v>
      </c>
      <c r="D80">
        <v>5576.41</v>
      </c>
    </row>
    <row r="81" spans="1:4" x14ac:dyDescent="0.25">
      <c r="A81" s="11">
        <v>45635</v>
      </c>
      <c r="B81">
        <v>6052.85</v>
      </c>
      <c r="C81">
        <v>14.19</v>
      </c>
      <c r="D81">
        <v>5601.35</v>
      </c>
    </row>
    <row r="82" spans="1:4" x14ac:dyDescent="0.25">
      <c r="A82" s="11">
        <v>45634</v>
      </c>
      <c r="B82">
        <v>6090.27</v>
      </c>
      <c r="C82">
        <v>12.77</v>
      </c>
      <c r="D82">
        <v>5615.24</v>
      </c>
    </row>
    <row r="83" spans="1:4" x14ac:dyDescent="0.25">
      <c r="A83" s="11">
        <v>45633</v>
      </c>
      <c r="B83">
        <v>6090.27</v>
      </c>
      <c r="C83">
        <v>12.77</v>
      </c>
      <c r="D83">
        <v>5615.24</v>
      </c>
    </row>
    <row r="84" spans="1:4" x14ac:dyDescent="0.25">
      <c r="A84" s="11">
        <v>45632</v>
      </c>
      <c r="B84">
        <v>6090.27</v>
      </c>
      <c r="C84">
        <v>12.77</v>
      </c>
      <c r="D84">
        <v>5615.24</v>
      </c>
    </row>
    <row r="85" spans="1:4" x14ac:dyDescent="0.25">
      <c r="A85" s="11">
        <v>45631</v>
      </c>
      <c r="B85">
        <v>6075.11</v>
      </c>
      <c r="C85">
        <v>13.54</v>
      </c>
      <c r="D85">
        <v>5624.38</v>
      </c>
    </row>
    <row r="86" spans="1:4" x14ac:dyDescent="0.25">
      <c r="A86" s="11">
        <v>45630</v>
      </c>
      <c r="B86">
        <v>6086.49</v>
      </c>
      <c r="C86">
        <v>13.45</v>
      </c>
      <c r="D86">
        <v>5598.72</v>
      </c>
    </row>
    <row r="87" spans="1:4" x14ac:dyDescent="0.25">
      <c r="A87" s="11">
        <v>45629</v>
      </c>
      <c r="B87">
        <v>6049.88</v>
      </c>
      <c r="C87">
        <v>13.3</v>
      </c>
      <c r="D87">
        <v>5577.45</v>
      </c>
    </row>
    <row r="88" spans="1:4" x14ac:dyDescent="0.25">
      <c r="A88" s="11">
        <v>45628</v>
      </c>
      <c r="B88">
        <v>6047.15</v>
      </c>
      <c r="C88">
        <v>13.34</v>
      </c>
      <c r="D88">
        <v>5562.38</v>
      </c>
    </row>
    <row r="89" spans="1:4" x14ac:dyDescent="0.25">
      <c r="A89" s="11">
        <v>45627</v>
      </c>
      <c r="B89">
        <v>6032.38</v>
      </c>
      <c r="C89">
        <v>13.51</v>
      </c>
      <c r="D89">
        <v>5524.76</v>
      </c>
    </row>
    <row r="90" spans="1:4" x14ac:dyDescent="0.25">
      <c r="A90" s="11">
        <v>45626</v>
      </c>
      <c r="B90">
        <v>6032.38</v>
      </c>
      <c r="C90">
        <v>13.51</v>
      </c>
      <c r="D90">
        <v>5524.76</v>
      </c>
    </row>
    <row r="91" spans="1:4" x14ac:dyDescent="0.25">
      <c r="A91" s="11">
        <v>45625</v>
      </c>
      <c r="B91">
        <v>6032.38</v>
      </c>
      <c r="C91">
        <v>13.51</v>
      </c>
      <c r="D91">
        <v>5524.76</v>
      </c>
    </row>
    <row r="92" spans="1:4" x14ac:dyDescent="0.25">
      <c r="A92" s="11">
        <v>45624</v>
      </c>
      <c r="B92">
        <v>5998.74</v>
      </c>
      <c r="C92">
        <v>13.9</v>
      </c>
      <c r="D92">
        <v>5493.39</v>
      </c>
    </row>
    <row r="93" spans="1:4" x14ac:dyDescent="0.25">
      <c r="A93" s="11">
        <v>45623</v>
      </c>
      <c r="B93">
        <v>5998.74</v>
      </c>
      <c r="C93">
        <v>14.1</v>
      </c>
      <c r="D93">
        <v>5470.92</v>
      </c>
    </row>
    <row r="94" spans="1:4" x14ac:dyDescent="0.25">
      <c r="A94" s="11">
        <v>45622</v>
      </c>
      <c r="B94">
        <v>6021.63</v>
      </c>
      <c r="C94">
        <v>14.1</v>
      </c>
      <c r="D94">
        <v>5473.28</v>
      </c>
    </row>
    <row r="95" spans="1:4" x14ac:dyDescent="0.25">
      <c r="A95" s="11">
        <v>45621</v>
      </c>
      <c r="B95">
        <v>5987.37</v>
      </c>
      <c r="C95">
        <v>14.6</v>
      </c>
      <c r="D95">
        <v>5430.09</v>
      </c>
    </row>
    <row r="96" spans="1:4" x14ac:dyDescent="0.25">
      <c r="A96" s="11">
        <v>45620</v>
      </c>
      <c r="B96">
        <v>5969.34</v>
      </c>
      <c r="C96">
        <v>15.24</v>
      </c>
      <c r="D96">
        <v>5407.67</v>
      </c>
    </row>
    <row r="97" spans="1:4" x14ac:dyDescent="0.25">
      <c r="A97" s="11">
        <v>45619</v>
      </c>
      <c r="B97">
        <v>5969.34</v>
      </c>
      <c r="C97">
        <v>15.24</v>
      </c>
      <c r="D97">
        <v>5407.67</v>
      </c>
    </row>
    <row r="98" spans="1:4" x14ac:dyDescent="0.25">
      <c r="A98" s="11">
        <v>45618</v>
      </c>
      <c r="B98">
        <v>5969.34</v>
      </c>
      <c r="C98">
        <v>15.24</v>
      </c>
      <c r="D98">
        <v>5407.67</v>
      </c>
    </row>
    <row r="99" spans="1:4" x14ac:dyDescent="0.25">
      <c r="A99" s="11">
        <v>45617</v>
      </c>
      <c r="B99">
        <v>5948.71</v>
      </c>
      <c r="C99">
        <v>16.87</v>
      </c>
      <c r="D99">
        <v>5414.71</v>
      </c>
    </row>
    <row r="100" spans="1:4" x14ac:dyDescent="0.25">
      <c r="A100" s="11">
        <v>45616</v>
      </c>
      <c r="B100">
        <v>5917.11</v>
      </c>
      <c r="C100">
        <v>17.16</v>
      </c>
      <c r="D100">
        <v>5406.83</v>
      </c>
    </row>
    <row r="101" spans="1:4" x14ac:dyDescent="0.25">
      <c r="A101" s="11">
        <v>45615</v>
      </c>
      <c r="B101">
        <v>5916.98</v>
      </c>
      <c r="C101">
        <v>16.350000000000001</v>
      </c>
      <c r="D101">
        <v>5429.72</v>
      </c>
    </row>
    <row r="102" spans="1:4" x14ac:dyDescent="0.25">
      <c r="A102" s="11">
        <v>45614</v>
      </c>
      <c r="B102">
        <v>5893.62</v>
      </c>
      <c r="C102">
        <v>15.58</v>
      </c>
      <c r="D102">
        <v>5399.24</v>
      </c>
    </row>
    <row r="103" spans="1:4" x14ac:dyDescent="0.25">
      <c r="A103" s="11">
        <v>45613</v>
      </c>
      <c r="B103">
        <v>5870.62</v>
      </c>
      <c r="C103">
        <v>16.14</v>
      </c>
      <c r="D103">
        <v>5380.75</v>
      </c>
    </row>
    <row r="104" spans="1:4" x14ac:dyDescent="0.25">
      <c r="A104" s="11">
        <v>45612</v>
      </c>
      <c r="B104">
        <v>5870.62</v>
      </c>
      <c r="C104">
        <v>16.14</v>
      </c>
      <c r="D104">
        <v>5380.75</v>
      </c>
    </row>
    <row r="105" spans="1:4" x14ac:dyDescent="0.25">
      <c r="A105" s="11">
        <v>45611</v>
      </c>
      <c r="B105">
        <v>5870.62</v>
      </c>
      <c r="C105">
        <v>16.14</v>
      </c>
      <c r="D105">
        <v>5380.75</v>
      </c>
    </row>
    <row r="106" spans="1:4" x14ac:dyDescent="0.25">
      <c r="A106" s="11">
        <v>45610</v>
      </c>
      <c r="B106">
        <v>5949.17</v>
      </c>
      <c r="C106">
        <v>14.31</v>
      </c>
      <c r="D106">
        <v>5382.43</v>
      </c>
    </row>
    <row r="107" spans="1:4" x14ac:dyDescent="0.25">
      <c r="A107" s="11">
        <v>45609</v>
      </c>
      <c r="B107">
        <v>5985.38</v>
      </c>
      <c r="C107">
        <v>14.02</v>
      </c>
      <c r="D107">
        <v>5410.89</v>
      </c>
    </row>
    <row r="108" spans="1:4" x14ac:dyDescent="0.25">
      <c r="A108" s="11">
        <v>45608</v>
      </c>
      <c r="B108">
        <v>5983.99</v>
      </c>
      <c r="C108">
        <v>14.71</v>
      </c>
      <c r="D108">
        <v>5409.99</v>
      </c>
    </row>
    <row r="109" spans="1:4" x14ac:dyDescent="0.25">
      <c r="A109" s="11">
        <v>45607</v>
      </c>
      <c r="B109">
        <v>6001.35</v>
      </c>
      <c r="C109">
        <v>14.97</v>
      </c>
      <c r="D109">
        <v>5375.24</v>
      </c>
    </row>
    <row r="110" spans="1:4" x14ac:dyDescent="0.25">
      <c r="A110" s="11">
        <v>45606</v>
      </c>
      <c r="B110">
        <v>5995.54</v>
      </c>
      <c r="C110">
        <v>14.94</v>
      </c>
      <c r="D110">
        <v>5325.56</v>
      </c>
    </row>
    <row r="111" spans="1:4" x14ac:dyDescent="0.25">
      <c r="A111" s="11">
        <v>45605</v>
      </c>
      <c r="B111">
        <v>5995.54</v>
      </c>
      <c r="C111">
        <v>14.94</v>
      </c>
      <c r="D111">
        <v>5325.56</v>
      </c>
    </row>
    <row r="112" spans="1:4" x14ac:dyDescent="0.25">
      <c r="A112" s="11">
        <v>45604</v>
      </c>
      <c r="B112">
        <v>5995.54</v>
      </c>
      <c r="C112">
        <v>14.94</v>
      </c>
      <c r="D112">
        <v>5325.56</v>
      </c>
    </row>
    <row r="113" spans="1:4" x14ac:dyDescent="0.25">
      <c r="A113" s="11">
        <v>45603</v>
      </c>
      <c r="B113">
        <v>5973.1</v>
      </c>
      <c r="C113">
        <v>15.2</v>
      </c>
      <c r="D113">
        <v>5309.22</v>
      </c>
    </row>
    <row r="114" spans="1:4" x14ac:dyDescent="0.25">
      <c r="A114" s="11">
        <v>45602</v>
      </c>
      <c r="B114">
        <v>5929.04</v>
      </c>
      <c r="C114">
        <v>16.27</v>
      </c>
      <c r="D114">
        <v>5285.67</v>
      </c>
    </row>
    <row r="115" spans="1:4" x14ac:dyDescent="0.25">
      <c r="A115" s="11">
        <v>45601</v>
      </c>
      <c r="B115">
        <v>5782.76</v>
      </c>
      <c r="C115">
        <v>20.49</v>
      </c>
      <c r="D115">
        <v>5232.3</v>
      </c>
    </row>
    <row r="116" spans="1:4" x14ac:dyDescent="0.25">
      <c r="A116" s="11">
        <v>45600</v>
      </c>
      <c r="B116">
        <v>5712.69</v>
      </c>
      <c r="C116">
        <v>21.98</v>
      </c>
      <c r="D116">
        <v>5210.3</v>
      </c>
    </row>
    <row r="117" spans="1:4" x14ac:dyDescent="0.25">
      <c r="A117" s="11">
        <v>45599</v>
      </c>
      <c r="B117">
        <v>5728.8</v>
      </c>
      <c r="C117">
        <v>21.88</v>
      </c>
      <c r="D117">
        <v>5212.1899999999996</v>
      </c>
    </row>
    <row r="118" spans="1:4" x14ac:dyDescent="0.25">
      <c r="A118" s="11">
        <v>45598</v>
      </c>
      <c r="B118">
        <v>5728.8</v>
      </c>
      <c r="C118">
        <v>21.88</v>
      </c>
      <c r="D118">
        <v>5212.1899999999996</v>
      </c>
    </row>
    <row r="119" spans="1:4" x14ac:dyDescent="0.25">
      <c r="A119" s="11">
        <v>45597</v>
      </c>
      <c r="B119">
        <v>5728.8</v>
      </c>
      <c r="C119">
        <v>21.88</v>
      </c>
      <c r="D119">
        <v>5212.1899999999996</v>
      </c>
    </row>
    <row r="120" spans="1:4" x14ac:dyDescent="0.25">
      <c r="A120" s="11">
        <v>45596</v>
      </c>
      <c r="B120">
        <v>5705.45</v>
      </c>
      <c r="C120">
        <v>23.16</v>
      </c>
      <c r="D120">
        <v>5213.6099999999997</v>
      </c>
    </row>
    <row r="121" spans="1:4" x14ac:dyDescent="0.25">
      <c r="A121" s="11">
        <v>45595</v>
      </c>
      <c r="B121">
        <v>5813.67</v>
      </c>
      <c r="C121">
        <v>20.350000000000001</v>
      </c>
      <c r="D121">
        <v>5216.72</v>
      </c>
    </row>
    <row r="122" spans="1:4" x14ac:dyDescent="0.25">
      <c r="A122" s="11">
        <v>45594</v>
      </c>
      <c r="B122">
        <v>5832.92</v>
      </c>
      <c r="C122">
        <v>19.34</v>
      </c>
      <c r="D122">
        <v>5214.41</v>
      </c>
    </row>
    <row r="123" spans="1:4" x14ac:dyDescent="0.25">
      <c r="A123" s="11">
        <v>45593</v>
      </c>
      <c r="B123">
        <v>5823.52</v>
      </c>
      <c r="C123">
        <v>19.8</v>
      </c>
      <c r="D123">
        <v>5193.8</v>
      </c>
    </row>
    <row r="124" spans="1:4" x14ac:dyDescent="0.25">
      <c r="A124" s="11">
        <v>45592</v>
      </c>
      <c r="B124">
        <v>5808.12</v>
      </c>
      <c r="C124">
        <v>20.329999999999998</v>
      </c>
      <c r="D124">
        <v>5213.96</v>
      </c>
    </row>
    <row r="125" spans="1:4" x14ac:dyDescent="0.25">
      <c r="A125" s="11">
        <v>45591</v>
      </c>
      <c r="B125">
        <v>5808.12</v>
      </c>
      <c r="C125">
        <v>20.329999999999998</v>
      </c>
      <c r="D125">
        <v>5213.96</v>
      </c>
    </row>
    <row r="126" spans="1:4" x14ac:dyDescent="0.25">
      <c r="A126" s="11">
        <v>45590</v>
      </c>
      <c r="B126">
        <v>5808.12</v>
      </c>
      <c r="C126">
        <v>20.329999999999998</v>
      </c>
      <c r="D126">
        <v>5213.96</v>
      </c>
    </row>
    <row r="127" spans="1:4" x14ac:dyDescent="0.25">
      <c r="A127" s="11">
        <v>45589</v>
      </c>
      <c r="B127">
        <v>5809.86</v>
      </c>
      <c r="C127">
        <v>19.079999999999998</v>
      </c>
      <c r="D127">
        <v>5213.96</v>
      </c>
    </row>
    <row r="128" spans="1:4" x14ac:dyDescent="0.25">
      <c r="A128" s="11">
        <v>45588</v>
      </c>
      <c r="B128">
        <v>5797.42</v>
      </c>
      <c r="C128">
        <v>19.239999999999998</v>
      </c>
      <c r="D128">
        <v>5218.42</v>
      </c>
    </row>
    <row r="129" spans="1:4" x14ac:dyDescent="0.25">
      <c r="A129" s="11">
        <v>45587</v>
      </c>
      <c r="B129">
        <v>5851.2</v>
      </c>
      <c r="C129">
        <v>18.2</v>
      </c>
      <c r="D129">
        <v>5231.91</v>
      </c>
    </row>
    <row r="130" spans="1:4" x14ac:dyDescent="0.25">
      <c r="A130" s="11">
        <v>45586</v>
      </c>
      <c r="B130">
        <v>5853.98</v>
      </c>
      <c r="C130">
        <v>18.37</v>
      </c>
      <c r="D130">
        <v>5222.7</v>
      </c>
    </row>
    <row r="131" spans="1:4" x14ac:dyDescent="0.25">
      <c r="A131" s="11">
        <v>45585</v>
      </c>
      <c r="B131">
        <v>5864.67</v>
      </c>
      <c r="C131">
        <v>18.03</v>
      </c>
      <c r="D131">
        <v>5169.03</v>
      </c>
    </row>
    <row r="132" spans="1:4" x14ac:dyDescent="0.25">
      <c r="A132" s="11">
        <v>45584</v>
      </c>
      <c r="B132">
        <v>5864.67</v>
      </c>
      <c r="C132">
        <v>18.03</v>
      </c>
      <c r="D132">
        <v>5169.03</v>
      </c>
    </row>
    <row r="133" spans="1:4" x14ac:dyDescent="0.25">
      <c r="A133" s="11">
        <v>45583</v>
      </c>
      <c r="B133">
        <v>5864.67</v>
      </c>
      <c r="C133">
        <v>18.03</v>
      </c>
      <c r="D133">
        <v>5169.03</v>
      </c>
    </row>
    <row r="134" spans="1:4" x14ac:dyDescent="0.25">
      <c r="A134" s="11">
        <v>45582</v>
      </c>
      <c r="B134">
        <v>5841.47</v>
      </c>
      <c r="C134">
        <v>19.11</v>
      </c>
      <c r="D134">
        <v>5191.7299999999996</v>
      </c>
    </row>
    <row r="135" spans="1:4" x14ac:dyDescent="0.25">
      <c r="A135" s="11">
        <v>45581</v>
      </c>
      <c r="B135">
        <v>5842.47</v>
      </c>
      <c r="C135">
        <v>19.579999999999998</v>
      </c>
      <c r="D135">
        <v>5149.1099999999997</v>
      </c>
    </row>
    <row r="136" spans="1:4" x14ac:dyDescent="0.25">
      <c r="A136" s="11">
        <v>45580</v>
      </c>
      <c r="B136">
        <v>5815.26</v>
      </c>
      <c r="C136">
        <v>20.64</v>
      </c>
      <c r="D136">
        <v>5152.9799999999996</v>
      </c>
    </row>
    <row r="137" spans="1:4" x14ac:dyDescent="0.25">
      <c r="A137" s="11">
        <v>45579</v>
      </c>
      <c r="B137">
        <v>5859.85</v>
      </c>
      <c r="C137">
        <v>19.7</v>
      </c>
      <c r="D137">
        <v>5134.22</v>
      </c>
    </row>
    <row r="138" spans="1:4" x14ac:dyDescent="0.25">
      <c r="A138" s="11">
        <v>45578</v>
      </c>
      <c r="B138">
        <v>5815.03</v>
      </c>
      <c r="C138">
        <v>20.46</v>
      </c>
      <c r="D138">
        <v>5148.13</v>
      </c>
    </row>
    <row r="139" spans="1:4" x14ac:dyDescent="0.25">
      <c r="A139" s="11">
        <v>45577</v>
      </c>
      <c r="B139">
        <v>5815.03</v>
      </c>
      <c r="C139">
        <v>20.46</v>
      </c>
      <c r="D139">
        <v>5148.13</v>
      </c>
    </row>
    <row r="140" spans="1:4" x14ac:dyDescent="0.25">
      <c r="A140" s="11">
        <v>45576</v>
      </c>
      <c r="B140">
        <v>5815.03</v>
      </c>
      <c r="C140">
        <v>20.46</v>
      </c>
      <c r="D140">
        <v>5148.13</v>
      </c>
    </row>
    <row r="141" spans="1:4" x14ac:dyDescent="0.25">
      <c r="A141" s="11">
        <v>45575</v>
      </c>
      <c r="B141">
        <v>5780.05</v>
      </c>
      <c r="C141">
        <v>20.93</v>
      </c>
      <c r="D141">
        <v>5119.0600000000004</v>
      </c>
    </row>
    <row r="142" spans="1:4" x14ac:dyDescent="0.25">
      <c r="A142" s="11">
        <v>45574</v>
      </c>
      <c r="B142">
        <v>5792.04</v>
      </c>
      <c r="C142">
        <v>20.86</v>
      </c>
      <c r="D142">
        <v>5102.12</v>
      </c>
    </row>
    <row r="143" spans="1:4" x14ac:dyDescent="0.25">
      <c r="A143" s="11">
        <v>45573</v>
      </c>
      <c r="B143">
        <v>5751.13</v>
      </c>
      <c r="C143">
        <v>21.42</v>
      </c>
      <c r="D143">
        <v>5102.22</v>
      </c>
    </row>
    <row r="144" spans="1:4" x14ac:dyDescent="0.25">
      <c r="A144" s="11">
        <v>45572</v>
      </c>
      <c r="B144">
        <v>5695.94</v>
      </c>
      <c r="C144">
        <v>22.64</v>
      </c>
      <c r="D144">
        <v>5131.74</v>
      </c>
    </row>
    <row r="145" spans="1:4" x14ac:dyDescent="0.25">
      <c r="A145" s="11">
        <v>45571</v>
      </c>
      <c r="B145">
        <v>5751.07</v>
      </c>
      <c r="C145">
        <v>19.21</v>
      </c>
      <c r="D145">
        <v>5127.5</v>
      </c>
    </row>
    <row r="146" spans="1:4" x14ac:dyDescent="0.25">
      <c r="A146" s="11">
        <v>45570</v>
      </c>
      <c r="B146">
        <v>5751.07</v>
      </c>
      <c r="C146">
        <v>19.21</v>
      </c>
      <c r="D146">
        <v>5127.5</v>
      </c>
    </row>
    <row r="147" spans="1:4" x14ac:dyDescent="0.25">
      <c r="A147" s="11">
        <v>45569</v>
      </c>
      <c r="B147">
        <v>5751.07</v>
      </c>
      <c r="C147">
        <v>19.21</v>
      </c>
      <c r="D147">
        <v>5127.5</v>
      </c>
    </row>
    <row r="148" spans="1:4" x14ac:dyDescent="0.25">
      <c r="A148" s="11">
        <v>45568</v>
      </c>
      <c r="B148">
        <v>5699.94</v>
      </c>
      <c r="C148">
        <v>20.49</v>
      </c>
      <c r="D148">
        <v>5098.6899999999996</v>
      </c>
    </row>
    <row r="149" spans="1:4" x14ac:dyDescent="0.25">
      <c r="A149" s="11">
        <v>45567</v>
      </c>
      <c r="B149">
        <v>5709.54</v>
      </c>
      <c r="C149">
        <v>18.899999999999999</v>
      </c>
      <c r="D149">
        <v>5088.47</v>
      </c>
    </row>
    <row r="150" spans="1:4" x14ac:dyDescent="0.25">
      <c r="A150" s="11">
        <v>45566</v>
      </c>
      <c r="B150">
        <v>5708.75</v>
      </c>
      <c r="C150">
        <v>19.260000000000002</v>
      </c>
      <c r="D150">
        <v>5117.5</v>
      </c>
    </row>
    <row r="151" spans="1:4" x14ac:dyDescent="0.25">
      <c r="A151" s="11">
        <v>45565</v>
      </c>
      <c r="B151">
        <v>5762.48</v>
      </c>
      <c r="C151">
        <v>16.73</v>
      </c>
      <c r="D151">
        <v>5171.79</v>
      </c>
    </row>
    <row r="152" spans="1:4" x14ac:dyDescent="0.25">
      <c r="A152" s="11">
        <v>45564</v>
      </c>
      <c r="B152">
        <v>5738.17</v>
      </c>
      <c r="C152">
        <v>16.96</v>
      </c>
      <c r="D152">
        <v>5167.6499999999996</v>
      </c>
    </row>
    <row r="153" spans="1:4" x14ac:dyDescent="0.25">
      <c r="A153" s="11">
        <v>45563</v>
      </c>
      <c r="B153">
        <v>5738.17</v>
      </c>
      <c r="C153">
        <v>16.96</v>
      </c>
      <c r="D153">
        <v>5167.6499999999996</v>
      </c>
    </row>
    <row r="154" spans="1:4" x14ac:dyDescent="0.25">
      <c r="A154" s="11">
        <v>45562</v>
      </c>
      <c r="B154">
        <v>5738.17</v>
      </c>
      <c r="C154">
        <v>16.96</v>
      </c>
      <c r="D154">
        <v>5167.6499999999996</v>
      </c>
    </row>
    <row r="155" spans="1:4" x14ac:dyDescent="0.25">
      <c r="A155" s="11">
        <v>45561</v>
      </c>
      <c r="B155">
        <v>5745.37</v>
      </c>
      <c r="C155">
        <v>15.37</v>
      </c>
      <c r="D155">
        <v>5186.99</v>
      </c>
    </row>
    <row r="156" spans="1:4" x14ac:dyDescent="0.25">
      <c r="A156" s="11">
        <v>45560</v>
      </c>
      <c r="B156">
        <v>5722.26</v>
      </c>
      <c r="C156">
        <v>15.41</v>
      </c>
      <c r="D156">
        <v>5190.82</v>
      </c>
    </row>
    <row r="157" spans="1:4" x14ac:dyDescent="0.25">
      <c r="A157" s="11">
        <v>45559</v>
      </c>
      <c r="B157">
        <v>5732.93</v>
      </c>
      <c r="C157">
        <v>15.39</v>
      </c>
      <c r="D157">
        <v>5197.51</v>
      </c>
    </row>
    <row r="158" spans="1:4" x14ac:dyDescent="0.25">
      <c r="A158" s="11">
        <v>45558</v>
      </c>
      <c r="B158">
        <v>5718.57</v>
      </c>
      <c r="C158">
        <v>15.89</v>
      </c>
      <c r="D158">
        <v>5162.08</v>
      </c>
    </row>
    <row r="159" spans="1:4" x14ac:dyDescent="0.25">
      <c r="A159" s="11">
        <v>45557</v>
      </c>
      <c r="B159">
        <v>5702.55</v>
      </c>
      <c r="C159">
        <v>16.149999999999999</v>
      </c>
      <c r="D159">
        <v>5194.03</v>
      </c>
    </row>
    <row r="160" spans="1:4" x14ac:dyDescent="0.25">
      <c r="A160" s="11">
        <v>45556</v>
      </c>
      <c r="B160">
        <v>5702.55</v>
      </c>
      <c r="C160">
        <v>16.149999999999999</v>
      </c>
      <c r="D160">
        <v>5194.03</v>
      </c>
    </row>
    <row r="161" spans="1:4" x14ac:dyDescent="0.25">
      <c r="A161" s="11">
        <v>45555</v>
      </c>
      <c r="B161">
        <v>5702.55</v>
      </c>
      <c r="C161">
        <v>16.149999999999999</v>
      </c>
      <c r="D161">
        <v>5194.03</v>
      </c>
    </row>
    <row r="162" spans="1:4" x14ac:dyDescent="0.25">
      <c r="A162" s="11">
        <v>45554</v>
      </c>
      <c r="B162">
        <v>5713.64</v>
      </c>
      <c r="C162">
        <v>16.329999999999998</v>
      </c>
      <c r="D162">
        <v>5223.17</v>
      </c>
    </row>
    <row r="163" spans="1:4" x14ac:dyDescent="0.25">
      <c r="A163" s="11">
        <v>45553</v>
      </c>
      <c r="B163">
        <v>5618.26</v>
      </c>
      <c r="C163">
        <v>18.23</v>
      </c>
      <c r="D163">
        <v>5213.17</v>
      </c>
    </row>
    <row r="164" spans="1:4" x14ac:dyDescent="0.25">
      <c r="A164" s="11">
        <v>45552</v>
      </c>
      <c r="B164">
        <v>5634.58</v>
      </c>
      <c r="C164">
        <v>17.61</v>
      </c>
      <c r="D164">
        <v>5199.3900000000003</v>
      </c>
    </row>
    <row r="165" spans="1:4" x14ac:dyDescent="0.25">
      <c r="A165" s="11">
        <v>45551</v>
      </c>
      <c r="B165">
        <v>5633.09</v>
      </c>
      <c r="C165">
        <v>17.14</v>
      </c>
      <c r="D165">
        <v>5187.87</v>
      </c>
    </row>
    <row r="166" spans="1:4" x14ac:dyDescent="0.25">
      <c r="A166" s="11">
        <v>45550</v>
      </c>
      <c r="B166">
        <v>5626.02</v>
      </c>
      <c r="C166">
        <v>16.559999999999999</v>
      </c>
      <c r="D166">
        <v>5197.42</v>
      </c>
    </row>
    <row r="167" spans="1:4" x14ac:dyDescent="0.25">
      <c r="A167" s="11">
        <v>45549</v>
      </c>
      <c r="B167">
        <v>5626.02</v>
      </c>
      <c r="C167">
        <v>16.559999999999999</v>
      </c>
      <c r="D167">
        <v>5197.42</v>
      </c>
    </row>
    <row r="168" spans="1:4" x14ac:dyDescent="0.25">
      <c r="A168" s="11">
        <v>45548</v>
      </c>
      <c r="B168">
        <v>5626.02</v>
      </c>
      <c r="C168">
        <v>16.559999999999999</v>
      </c>
      <c r="D168">
        <v>5197.42</v>
      </c>
    </row>
    <row r="169" spans="1:4" x14ac:dyDescent="0.25">
      <c r="A169" s="11">
        <v>45547</v>
      </c>
      <c r="B169">
        <v>5595.76</v>
      </c>
      <c r="C169">
        <v>17.07</v>
      </c>
      <c r="D169">
        <v>5166.82</v>
      </c>
    </row>
    <row r="170" spans="1:4" x14ac:dyDescent="0.25">
      <c r="A170" s="11">
        <v>45546</v>
      </c>
      <c r="B170">
        <v>5554.13</v>
      </c>
      <c r="C170">
        <v>17.690000000000001</v>
      </c>
      <c r="D170">
        <v>5159.63</v>
      </c>
    </row>
    <row r="171" spans="1:4" x14ac:dyDescent="0.25">
      <c r="A171" s="11">
        <v>45545</v>
      </c>
      <c r="B171">
        <v>5495.52</v>
      </c>
      <c r="C171">
        <v>19.079999999999998</v>
      </c>
      <c r="D171">
        <v>5180.1499999999996</v>
      </c>
    </row>
    <row r="172" spans="1:4" x14ac:dyDescent="0.25">
      <c r="A172" s="11">
        <v>45544</v>
      </c>
      <c r="B172">
        <v>5471.05</v>
      </c>
      <c r="C172">
        <v>19.45</v>
      </c>
      <c r="D172">
        <v>5199.41</v>
      </c>
    </row>
    <row r="173" spans="1:4" x14ac:dyDescent="0.25">
      <c r="A173" s="11">
        <v>45543</v>
      </c>
      <c r="B173">
        <v>5408.42</v>
      </c>
      <c r="C173">
        <v>22.38</v>
      </c>
      <c r="D173">
        <v>5231.12</v>
      </c>
    </row>
    <row r="174" spans="1:4" x14ac:dyDescent="0.25">
      <c r="A174" s="11">
        <v>45542</v>
      </c>
      <c r="B174">
        <v>5408.42</v>
      </c>
      <c r="C174">
        <v>22.38</v>
      </c>
      <c r="D174">
        <v>5231.12</v>
      </c>
    </row>
    <row r="175" spans="1:4" x14ac:dyDescent="0.25">
      <c r="A175" s="11">
        <v>45541</v>
      </c>
      <c r="B175">
        <v>5408.42</v>
      </c>
      <c r="C175">
        <v>22.38</v>
      </c>
      <c r="D175">
        <v>5231.12</v>
      </c>
    </row>
    <row r="176" spans="1:4" x14ac:dyDescent="0.25">
      <c r="A176" s="11">
        <v>45540</v>
      </c>
      <c r="B176">
        <v>5503.41</v>
      </c>
      <c r="C176">
        <v>19.899999999999999</v>
      </c>
      <c r="D176">
        <v>5225.93</v>
      </c>
    </row>
    <row r="177" spans="1:4" x14ac:dyDescent="0.25">
      <c r="A177" s="11">
        <v>45539</v>
      </c>
      <c r="B177">
        <v>5520.07</v>
      </c>
      <c r="C177">
        <v>21.32</v>
      </c>
      <c r="D177">
        <v>5233.2299999999996</v>
      </c>
    </row>
    <row r="178" spans="1:4" x14ac:dyDescent="0.25">
      <c r="A178" s="11">
        <v>45538</v>
      </c>
      <c r="B178">
        <v>5528.93</v>
      </c>
      <c r="C178">
        <v>20.72</v>
      </c>
      <c r="D178">
        <v>5262.16</v>
      </c>
    </row>
    <row r="179" spans="1:4" x14ac:dyDescent="0.25">
      <c r="A179" s="11">
        <v>45537</v>
      </c>
      <c r="B179">
        <v>5648.4</v>
      </c>
      <c r="C179">
        <v>15.55</v>
      </c>
      <c r="D179">
        <v>5282.16</v>
      </c>
    </row>
    <row r="180" spans="1:4" x14ac:dyDescent="0.25">
      <c r="A180" s="11">
        <v>45536</v>
      </c>
      <c r="B180">
        <v>5648.4</v>
      </c>
      <c r="C180">
        <v>15</v>
      </c>
      <c r="D180">
        <v>5304.09</v>
      </c>
    </row>
    <row r="181" spans="1:4" x14ac:dyDescent="0.25">
      <c r="A181" s="11">
        <v>45535</v>
      </c>
      <c r="B181">
        <v>5648.4</v>
      </c>
      <c r="C181">
        <v>15</v>
      </c>
      <c r="D181">
        <v>5304.09</v>
      </c>
    </row>
    <row r="182" spans="1:4" x14ac:dyDescent="0.25">
      <c r="A182" s="11">
        <v>45534</v>
      </c>
      <c r="B182">
        <v>5648.4</v>
      </c>
      <c r="C182">
        <v>15</v>
      </c>
      <c r="D182">
        <v>5304.09</v>
      </c>
    </row>
    <row r="183" spans="1:4" x14ac:dyDescent="0.25">
      <c r="A183" s="11">
        <v>45533</v>
      </c>
      <c r="B183">
        <v>5591.96</v>
      </c>
      <c r="C183">
        <v>15.65</v>
      </c>
      <c r="D183">
        <v>5304.09</v>
      </c>
    </row>
    <row r="184" spans="1:4" x14ac:dyDescent="0.25">
      <c r="A184" s="11">
        <v>45532</v>
      </c>
      <c r="B184">
        <v>5592.18</v>
      </c>
      <c r="C184">
        <v>17.11</v>
      </c>
      <c r="D184">
        <v>5314.86</v>
      </c>
    </row>
    <row r="185" spans="1:4" x14ac:dyDescent="0.25">
      <c r="A185" s="11">
        <v>45531</v>
      </c>
      <c r="B185">
        <v>5625.8</v>
      </c>
      <c r="C185">
        <v>15.43</v>
      </c>
      <c r="D185">
        <v>5322.01</v>
      </c>
    </row>
    <row r="186" spans="1:4" x14ac:dyDescent="0.25">
      <c r="A186" s="11">
        <v>45530</v>
      </c>
      <c r="B186">
        <v>5616.84</v>
      </c>
      <c r="C186">
        <v>16.149999999999999</v>
      </c>
      <c r="D186">
        <v>5330.22</v>
      </c>
    </row>
    <row r="187" spans="1:4" x14ac:dyDescent="0.25">
      <c r="A187" s="11">
        <v>45529</v>
      </c>
      <c r="B187">
        <v>5634.61</v>
      </c>
      <c r="C187">
        <v>15.86</v>
      </c>
      <c r="D187">
        <v>5303.15</v>
      </c>
    </row>
    <row r="188" spans="1:4" x14ac:dyDescent="0.25">
      <c r="A188" s="11">
        <v>45528</v>
      </c>
      <c r="B188">
        <v>5634.61</v>
      </c>
      <c r="C188">
        <v>15.86</v>
      </c>
      <c r="D188">
        <v>5303.15</v>
      </c>
    </row>
    <row r="189" spans="1:4" x14ac:dyDescent="0.25">
      <c r="A189" s="11">
        <v>45527</v>
      </c>
      <c r="B189">
        <v>5634.61</v>
      </c>
      <c r="C189">
        <v>15.86</v>
      </c>
      <c r="D189">
        <v>5303.15</v>
      </c>
    </row>
    <row r="190" spans="1:4" x14ac:dyDescent="0.25">
      <c r="A190" s="11">
        <v>45526</v>
      </c>
      <c r="B190">
        <v>5570.64</v>
      </c>
      <c r="C190">
        <v>17.55</v>
      </c>
      <c r="D190">
        <v>5310.15</v>
      </c>
    </row>
    <row r="191" spans="1:4" x14ac:dyDescent="0.25">
      <c r="A191" s="11">
        <v>45525</v>
      </c>
      <c r="B191">
        <v>5620.85</v>
      </c>
      <c r="C191">
        <v>16.27</v>
      </c>
      <c r="D191">
        <v>5293.09</v>
      </c>
    </row>
    <row r="192" spans="1:4" x14ac:dyDescent="0.25">
      <c r="A192" s="11">
        <v>45524</v>
      </c>
      <c r="B192">
        <v>5597.12</v>
      </c>
      <c r="C192">
        <v>15.88</v>
      </c>
      <c r="D192">
        <v>5308.65</v>
      </c>
    </row>
    <row r="193" spans="1:4" x14ac:dyDescent="0.25">
      <c r="A193" s="11">
        <v>45523</v>
      </c>
      <c r="B193">
        <v>5608.25</v>
      </c>
      <c r="C193">
        <v>14.65</v>
      </c>
      <c r="D193">
        <v>5309.64</v>
      </c>
    </row>
    <row r="194" spans="1:4" x14ac:dyDescent="0.25">
      <c r="A194" s="11">
        <v>45522</v>
      </c>
      <c r="B194">
        <v>5554.25</v>
      </c>
      <c r="C194">
        <v>14.8</v>
      </c>
      <c r="D194">
        <v>5315.2</v>
      </c>
    </row>
    <row r="195" spans="1:4" x14ac:dyDescent="0.25">
      <c r="A195" s="11">
        <v>45521</v>
      </c>
      <c r="B195">
        <v>5554.25</v>
      </c>
      <c r="C195">
        <v>14.8</v>
      </c>
      <c r="D195">
        <v>5315.2</v>
      </c>
    </row>
    <row r="196" spans="1:4" x14ac:dyDescent="0.25">
      <c r="A196" s="11">
        <v>45520</v>
      </c>
      <c r="B196">
        <v>5554.25</v>
      </c>
      <c r="C196">
        <v>14.8</v>
      </c>
      <c r="D196">
        <v>5315.2</v>
      </c>
    </row>
    <row r="197" spans="1:4" x14ac:dyDescent="0.25">
      <c r="A197" s="11">
        <v>45519</v>
      </c>
      <c r="B197">
        <v>5543.22</v>
      </c>
      <c r="C197">
        <v>15.23</v>
      </c>
      <c r="D197">
        <v>5296.82</v>
      </c>
    </row>
    <row r="198" spans="1:4" x14ac:dyDescent="0.25">
      <c r="A198" s="11">
        <v>45518</v>
      </c>
      <c r="B198">
        <v>5455.21</v>
      </c>
      <c r="C198">
        <v>16.190000000000001</v>
      </c>
      <c r="D198">
        <v>5282.56</v>
      </c>
    </row>
    <row r="199" spans="1:4" x14ac:dyDescent="0.25">
      <c r="A199" s="11">
        <v>45517</v>
      </c>
      <c r="B199">
        <v>5434.43</v>
      </c>
      <c r="C199">
        <v>18.12</v>
      </c>
      <c r="D199">
        <v>5230.63</v>
      </c>
    </row>
    <row r="200" spans="1:4" x14ac:dyDescent="0.25">
      <c r="A200" s="11">
        <v>45516</v>
      </c>
      <c r="B200">
        <v>5344.39</v>
      </c>
      <c r="C200">
        <v>20.71</v>
      </c>
      <c r="D200">
        <v>5213.76</v>
      </c>
    </row>
    <row r="201" spans="1:4" x14ac:dyDescent="0.25">
      <c r="A201" s="11">
        <v>45515</v>
      </c>
      <c r="B201">
        <v>5344.16</v>
      </c>
      <c r="C201">
        <v>20.37</v>
      </c>
      <c r="D201">
        <v>5205.97</v>
      </c>
    </row>
    <row r="202" spans="1:4" x14ac:dyDescent="0.25">
      <c r="A202" s="11">
        <v>45514</v>
      </c>
      <c r="B202">
        <v>5344.16</v>
      </c>
      <c r="C202">
        <v>20.37</v>
      </c>
      <c r="D202">
        <v>5205.97</v>
      </c>
    </row>
    <row r="203" spans="1:4" x14ac:dyDescent="0.25">
      <c r="A203" s="11">
        <v>45513</v>
      </c>
      <c r="B203">
        <v>5344.16</v>
      </c>
      <c r="C203">
        <v>20.37</v>
      </c>
      <c r="D203">
        <v>5205.97</v>
      </c>
    </row>
    <row r="204" spans="1:4" x14ac:dyDescent="0.25">
      <c r="A204" s="11">
        <v>45512</v>
      </c>
      <c r="B204">
        <v>5319.31</v>
      </c>
      <c r="C204">
        <v>23.79</v>
      </c>
      <c r="D204">
        <v>5168.22</v>
      </c>
    </row>
    <row r="205" spans="1:4" x14ac:dyDescent="0.25">
      <c r="A205" s="11">
        <v>45511</v>
      </c>
      <c r="B205">
        <v>5199.5</v>
      </c>
      <c r="C205">
        <v>27.85</v>
      </c>
      <c r="D205">
        <v>5180.0200000000004</v>
      </c>
    </row>
    <row r="206" spans="1:4" x14ac:dyDescent="0.25">
      <c r="A206" s="11">
        <v>45510</v>
      </c>
      <c r="B206">
        <v>5240.03</v>
      </c>
      <c r="C206">
        <v>27.71</v>
      </c>
      <c r="D206">
        <v>5113.6899999999996</v>
      </c>
    </row>
    <row r="207" spans="1:4" x14ac:dyDescent="0.25">
      <c r="A207" s="11">
        <v>45509</v>
      </c>
      <c r="B207">
        <v>5186.33</v>
      </c>
      <c r="C207">
        <v>38.57</v>
      </c>
      <c r="D207">
        <v>5034.6099999999997</v>
      </c>
    </row>
    <row r="208" spans="1:4" x14ac:dyDescent="0.25">
      <c r="A208" s="11">
        <v>45508</v>
      </c>
      <c r="B208">
        <v>5346.56</v>
      </c>
      <c r="C208">
        <v>23.39</v>
      </c>
      <c r="D208">
        <v>5164.78</v>
      </c>
    </row>
    <row r="209" spans="1:4" x14ac:dyDescent="0.25">
      <c r="A209" s="11">
        <v>45507</v>
      </c>
      <c r="B209">
        <v>5346.56</v>
      </c>
      <c r="C209">
        <v>23.39</v>
      </c>
      <c r="D209">
        <v>5164.78</v>
      </c>
    </row>
    <row r="210" spans="1:4" x14ac:dyDescent="0.25">
      <c r="A210" s="11">
        <v>45506</v>
      </c>
      <c r="B210">
        <v>5346.56</v>
      </c>
      <c r="C210">
        <v>23.39</v>
      </c>
      <c r="D210">
        <v>5164.78</v>
      </c>
    </row>
    <row r="211" spans="1:4" x14ac:dyDescent="0.25">
      <c r="A211" s="11">
        <v>45505</v>
      </c>
      <c r="B211">
        <v>5446.68</v>
      </c>
      <c r="C211">
        <v>18.59</v>
      </c>
      <c r="D211">
        <v>5238.97</v>
      </c>
    </row>
    <row r="212" spans="1:4" x14ac:dyDescent="0.25">
      <c r="A212" s="11">
        <v>45504</v>
      </c>
      <c r="B212">
        <v>5522.3</v>
      </c>
      <c r="C212">
        <v>16.36</v>
      </c>
      <c r="D212">
        <v>5234.43</v>
      </c>
    </row>
    <row r="213" spans="1:4" x14ac:dyDescent="0.25">
      <c r="A213" s="11">
        <v>45503</v>
      </c>
      <c r="B213">
        <v>5436.44</v>
      </c>
      <c r="C213">
        <v>17.690000000000001</v>
      </c>
      <c r="D213">
        <v>5235.84</v>
      </c>
    </row>
    <row r="214" spans="1:4" x14ac:dyDescent="0.25">
      <c r="A214" s="11">
        <v>45502</v>
      </c>
      <c r="B214">
        <v>5463.54</v>
      </c>
      <c r="C214">
        <v>16.600000000000001</v>
      </c>
      <c r="D214">
        <v>5245.05</v>
      </c>
    </row>
    <row r="215" spans="1:4" x14ac:dyDescent="0.25">
      <c r="A215" s="11">
        <v>45501</v>
      </c>
      <c r="B215">
        <v>5459.1</v>
      </c>
      <c r="C215">
        <v>16.39</v>
      </c>
      <c r="D215">
        <v>5256.06</v>
      </c>
    </row>
    <row r="216" spans="1:4" x14ac:dyDescent="0.25">
      <c r="A216" s="11">
        <v>45500</v>
      </c>
      <c r="B216">
        <v>5459.1</v>
      </c>
      <c r="C216">
        <v>16.39</v>
      </c>
      <c r="D216">
        <v>5256.06</v>
      </c>
    </row>
    <row r="217" spans="1:4" x14ac:dyDescent="0.25">
      <c r="A217" s="11">
        <v>45499</v>
      </c>
      <c r="B217">
        <v>5459.1</v>
      </c>
      <c r="C217">
        <v>16.39</v>
      </c>
      <c r="D217">
        <v>5256.06</v>
      </c>
    </row>
    <row r="218" spans="1:4" x14ac:dyDescent="0.25">
      <c r="A218" s="11">
        <v>45498</v>
      </c>
      <c r="B218">
        <v>5399.22</v>
      </c>
      <c r="C218">
        <v>18.46</v>
      </c>
      <c r="D218">
        <v>5228.79</v>
      </c>
    </row>
    <row r="219" spans="1:4" x14ac:dyDescent="0.25">
      <c r="A219" s="11">
        <v>45497</v>
      </c>
      <c r="B219">
        <v>5427.13</v>
      </c>
      <c r="C219">
        <v>18.04</v>
      </c>
      <c r="D219">
        <v>5231.7700000000004</v>
      </c>
    </row>
    <row r="220" spans="1:4" x14ac:dyDescent="0.25">
      <c r="A220" s="11">
        <v>45496</v>
      </c>
      <c r="B220">
        <v>5555.74</v>
      </c>
      <c r="C220">
        <v>14.72</v>
      </c>
      <c r="D220">
        <v>5219.04</v>
      </c>
    </row>
    <row r="221" spans="1:4" x14ac:dyDescent="0.25">
      <c r="A221" s="11">
        <v>45495</v>
      </c>
      <c r="B221">
        <v>5564.41</v>
      </c>
      <c r="C221">
        <v>14.91</v>
      </c>
      <c r="D221">
        <v>5244.29</v>
      </c>
    </row>
    <row r="222" spans="1:4" x14ac:dyDescent="0.25">
      <c r="A222" s="11">
        <v>45494</v>
      </c>
      <c r="B222">
        <v>5505</v>
      </c>
      <c r="C222">
        <v>16.52</v>
      </c>
      <c r="D222">
        <v>5247.46</v>
      </c>
    </row>
    <row r="223" spans="1:4" x14ac:dyDescent="0.25">
      <c r="A223" s="11">
        <v>45493</v>
      </c>
      <c r="B223">
        <v>5505</v>
      </c>
      <c r="C223">
        <v>16.52</v>
      </c>
      <c r="D223">
        <v>5247.46</v>
      </c>
    </row>
    <row r="224" spans="1:4" x14ac:dyDescent="0.25">
      <c r="A224" s="11">
        <v>45492</v>
      </c>
      <c r="B224">
        <v>5505</v>
      </c>
      <c r="C224">
        <v>16.52</v>
      </c>
      <c r="D224">
        <v>5247.46</v>
      </c>
    </row>
    <row r="225" spans="1:4" x14ac:dyDescent="0.25">
      <c r="A225" s="11">
        <v>45491</v>
      </c>
      <c r="B225">
        <v>5544.59</v>
      </c>
      <c r="C225">
        <v>15.93</v>
      </c>
      <c r="D225">
        <v>5215.92</v>
      </c>
    </row>
    <row r="226" spans="1:4" x14ac:dyDescent="0.25">
      <c r="A226" s="11">
        <v>45490</v>
      </c>
      <c r="B226">
        <v>5588.27</v>
      </c>
      <c r="C226">
        <v>14.48</v>
      </c>
      <c r="D226">
        <v>5250.24</v>
      </c>
    </row>
    <row r="227" spans="1:4" x14ac:dyDescent="0.25">
      <c r="A227" s="11">
        <v>45489</v>
      </c>
      <c r="B227">
        <v>5667.2</v>
      </c>
      <c r="C227">
        <v>13.19</v>
      </c>
      <c r="D227">
        <v>5224.8</v>
      </c>
    </row>
    <row r="228" spans="1:4" x14ac:dyDescent="0.25">
      <c r="A228" s="11">
        <v>45488</v>
      </c>
      <c r="B228">
        <v>5631.22</v>
      </c>
      <c r="C228">
        <v>13.12</v>
      </c>
      <c r="D228">
        <v>5237.5</v>
      </c>
    </row>
    <row r="229" spans="1:4" x14ac:dyDescent="0.25">
      <c r="A229" s="11">
        <v>45487</v>
      </c>
      <c r="B229">
        <v>5615.35</v>
      </c>
      <c r="C229">
        <v>12.46</v>
      </c>
      <c r="D229">
        <v>5235.58</v>
      </c>
    </row>
    <row r="230" spans="1:4" x14ac:dyDescent="0.25">
      <c r="A230" s="11">
        <v>45486</v>
      </c>
      <c r="B230">
        <v>5615.35</v>
      </c>
      <c r="C230">
        <v>12.46</v>
      </c>
      <c r="D230">
        <v>5235.58</v>
      </c>
    </row>
    <row r="231" spans="1:4" x14ac:dyDescent="0.25">
      <c r="A231" s="11">
        <v>45485</v>
      </c>
      <c r="B231">
        <v>5615.35</v>
      </c>
      <c r="C231">
        <v>12.46</v>
      </c>
      <c r="D231">
        <v>5235.58</v>
      </c>
    </row>
    <row r="232" spans="1:4" x14ac:dyDescent="0.25">
      <c r="A232" s="11">
        <v>45484</v>
      </c>
      <c r="B232">
        <v>5584.54</v>
      </c>
      <c r="C232">
        <v>12.92</v>
      </c>
      <c r="D232">
        <v>5242.89</v>
      </c>
    </row>
    <row r="233" spans="1:4" x14ac:dyDescent="0.25">
      <c r="A233" s="11">
        <v>45483</v>
      </c>
      <c r="B233">
        <v>5633.91</v>
      </c>
      <c r="C233">
        <v>12.85</v>
      </c>
      <c r="D233">
        <v>5232.8</v>
      </c>
    </row>
    <row r="234" spans="1:4" x14ac:dyDescent="0.25">
      <c r="A234" s="11">
        <v>45482</v>
      </c>
      <c r="B234">
        <v>5576.98</v>
      </c>
      <c r="C234">
        <v>12.51</v>
      </c>
      <c r="D234">
        <v>5257.42</v>
      </c>
    </row>
    <row r="235" spans="1:4" x14ac:dyDescent="0.25">
      <c r="A235" s="11">
        <v>45481</v>
      </c>
      <c r="B235">
        <v>5572.85</v>
      </c>
      <c r="C235">
        <v>12.37</v>
      </c>
      <c r="D235">
        <v>5273.35</v>
      </c>
    </row>
    <row r="236" spans="1:4" x14ac:dyDescent="0.25">
      <c r="A236" s="11">
        <v>45480</v>
      </c>
      <c r="B236">
        <v>5567.19</v>
      </c>
      <c r="C236">
        <v>12.48</v>
      </c>
      <c r="D236">
        <v>5273.35</v>
      </c>
    </row>
    <row r="237" spans="1:4" x14ac:dyDescent="0.25">
      <c r="A237" s="11">
        <v>45479</v>
      </c>
      <c r="B237">
        <v>5567.19</v>
      </c>
      <c r="C237">
        <v>12.48</v>
      </c>
      <c r="D237">
        <v>5273.35</v>
      </c>
    </row>
    <row r="238" spans="1:4" x14ac:dyDescent="0.25">
      <c r="A238" s="11">
        <v>45478</v>
      </c>
      <c r="B238">
        <v>5567.19</v>
      </c>
      <c r="C238">
        <v>12.48</v>
      </c>
      <c r="D238">
        <v>5273.35</v>
      </c>
    </row>
    <row r="239" spans="1:4" x14ac:dyDescent="0.25">
      <c r="A239" s="11">
        <v>45477</v>
      </c>
      <c r="B239">
        <v>5537.02</v>
      </c>
      <c r="C239">
        <v>12.26</v>
      </c>
      <c r="D239">
        <v>5243.48</v>
      </c>
    </row>
    <row r="240" spans="1:4" x14ac:dyDescent="0.25">
      <c r="A240" s="11">
        <v>45476</v>
      </c>
      <c r="B240">
        <v>5537.02</v>
      </c>
      <c r="C240">
        <v>12.09</v>
      </c>
      <c r="D240">
        <v>5190.6099999999997</v>
      </c>
    </row>
    <row r="241" spans="1:4" x14ac:dyDescent="0.25">
      <c r="A241" s="11">
        <v>45475</v>
      </c>
      <c r="B241">
        <v>5509.01</v>
      </c>
      <c r="C241">
        <v>12.03</v>
      </c>
      <c r="D241">
        <v>5181.0200000000004</v>
      </c>
    </row>
    <row r="242" spans="1:4" x14ac:dyDescent="0.25">
      <c r="A242" s="11">
        <v>45474</v>
      </c>
      <c r="B242">
        <v>5475.09</v>
      </c>
      <c r="C242">
        <v>12.22</v>
      </c>
      <c r="D242">
        <v>5179.32</v>
      </c>
    </row>
    <row r="243" spans="1:4" x14ac:dyDescent="0.25">
      <c r="A243" s="11">
        <v>45473</v>
      </c>
      <c r="B243">
        <v>5460.48</v>
      </c>
      <c r="C243">
        <v>12.44</v>
      </c>
      <c r="D243">
        <v>5151.8100000000004</v>
      </c>
    </row>
    <row r="244" spans="1:4" x14ac:dyDescent="0.25">
      <c r="A244" s="11">
        <v>45472</v>
      </c>
      <c r="B244">
        <v>5460.48</v>
      </c>
      <c r="C244">
        <v>12.44</v>
      </c>
      <c r="D244">
        <v>5151.8100000000004</v>
      </c>
    </row>
    <row r="245" spans="1:4" x14ac:dyDescent="0.25">
      <c r="A245" s="11">
        <v>45471</v>
      </c>
      <c r="B245">
        <v>5460.48</v>
      </c>
      <c r="C245">
        <v>12.44</v>
      </c>
      <c r="D245">
        <v>5151.8100000000004</v>
      </c>
    </row>
    <row r="246" spans="1:4" x14ac:dyDescent="0.25">
      <c r="A246" s="11">
        <v>45470</v>
      </c>
      <c r="B246">
        <v>5482.87</v>
      </c>
      <c r="C246">
        <v>12.24</v>
      </c>
      <c r="D246">
        <v>5150.63</v>
      </c>
    </row>
    <row r="247" spans="1:4" x14ac:dyDescent="0.25">
      <c r="A247" s="11">
        <v>45469</v>
      </c>
      <c r="B247">
        <v>5477.9</v>
      </c>
      <c r="C247">
        <v>12.55</v>
      </c>
      <c r="D247">
        <v>5107.59</v>
      </c>
    </row>
    <row r="248" spans="1:4" x14ac:dyDescent="0.25">
      <c r="A248" s="11">
        <v>45468</v>
      </c>
      <c r="B248">
        <v>5469.3</v>
      </c>
      <c r="C248">
        <v>12.84</v>
      </c>
      <c r="D248">
        <v>5106.9799999999996</v>
      </c>
    </row>
    <row r="249" spans="1:4" x14ac:dyDescent="0.25">
      <c r="A249" s="11">
        <v>45467</v>
      </c>
      <c r="B249">
        <v>5447.87</v>
      </c>
      <c r="C249">
        <v>13.33</v>
      </c>
      <c r="D249">
        <v>5096.0600000000004</v>
      </c>
    </row>
    <row r="250" spans="1:4" x14ac:dyDescent="0.25">
      <c r="A250" s="11">
        <v>45466</v>
      </c>
      <c r="B250">
        <v>5464.62</v>
      </c>
      <c r="C250">
        <v>13.2</v>
      </c>
      <c r="D250">
        <v>5096.9399999999996</v>
      </c>
    </row>
    <row r="251" spans="1:4" x14ac:dyDescent="0.25">
      <c r="A251" s="11">
        <v>45465</v>
      </c>
      <c r="B251">
        <v>5464.62</v>
      </c>
      <c r="C251">
        <v>13.2</v>
      </c>
      <c r="D251">
        <v>5096.9399999999996</v>
      </c>
    </row>
    <row r="252" spans="1:4" x14ac:dyDescent="0.25">
      <c r="A252" s="11">
        <v>45464</v>
      </c>
      <c r="B252">
        <v>5464.62</v>
      </c>
      <c r="C252">
        <v>13.2</v>
      </c>
      <c r="D252">
        <v>5096.9399999999996</v>
      </c>
    </row>
    <row r="253" spans="1:4" x14ac:dyDescent="0.25">
      <c r="A253" s="11">
        <v>45463</v>
      </c>
      <c r="B253">
        <v>5473.17</v>
      </c>
      <c r="C253">
        <v>13.28</v>
      </c>
      <c r="D253">
        <v>5104.8599999999997</v>
      </c>
    </row>
    <row r="254" spans="1:4" x14ac:dyDescent="0.25">
      <c r="A254" s="11">
        <v>45462</v>
      </c>
      <c r="B254">
        <v>5487.03</v>
      </c>
      <c r="C254">
        <v>12.48</v>
      </c>
      <c r="D254">
        <v>5099.09</v>
      </c>
    </row>
    <row r="255" spans="1:4" x14ac:dyDescent="0.25">
      <c r="A255" s="11">
        <v>45461</v>
      </c>
      <c r="B255">
        <v>5487.03</v>
      </c>
      <c r="C255">
        <v>12.3</v>
      </c>
      <c r="D255">
        <v>5046.3599999999997</v>
      </c>
    </row>
    <row r="256" spans="1:4" x14ac:dyDescent="0.25">
      <c r="A256" s="11">
        <v>45460</v>
      </c>
      <c r="B256">
        <v>5473.23</v>
      </c>
      <c r="C256">
        <v>12.75</v>
      </c>
      <c r="D256">
        <v>5023.49</v>
      </c>
    </row>
    <row r="257" spans="1:4" x14ac:dyDescent="0.25">
      <c r="A257" s="11">
        <v>45459</v>
      </c>
      <c r="B257">
        <v>5431.6</v>
      </c>
      <c r="C257">
        <v>12.66</v>
      </c>
      <c r="D257">
        <v>5033</v>
      </c>
    </row>
    <row r="258" spans="1:4" x14ac:dyDescent="0.25">
      <c r="A258" s="11">
        <v>45458</v>
      </c>
      <c r="B258">
        <v>5431.6</v>
      </c>
      <c r="C258">
        <v>12.66</v>
      </c>
      <c r="D258">
        <v>5033</v>
      </c>
    </row>
    <row r="259" spans="1:4" x14ac:dyDescent="0.25">
      <c r="A259" s="11">
        <v>45457</v>
      </c>
      <c r="B259">
        <v>5431.6</v>
      </c>
      <c r="C259">
        <v>12.66</v>
      </c>
      <c r="D259">
        <v>5033</v>
      </c>
    </row>
    <row r="260" spans="1:4" x14ac:dyDescent="0.25">
      <c r="A260" s="11">
        <v>45456</v>
      </c>
      <c r="B260">
        <v>5433.74</v>
      </c>
      <c r="C260">
        <v>11.94</v>
      </c>
      <c r="D260">
        <v>5035.54</v>
      </c>
    </row>
    <row r="261" spans="1:4" x14ac:dyDescent="0.25">
      <c r="A261" s="11">
        <v>45455</v>
      </c>
      <c r="B261">
        <v>5421.03</v>
      </c>
      <c r="C261">
        <v>12.04</v>
      </c>
      <c r="D261">
        <v>4995.37</v>
      </c>
    </row>
    <row r="262" spans="1:4" x14ac:dyDescent="0.25">
      <c r="A262" s="11">
        <v>45454</v>
      </c>
      <c r="B262">
        <v>5375.32</v>
      </c>
      <c r="C262">
        <v>12.85</v>
      </c>
      <c r="D262">
        <v>5021.5600000000004</v>
      </c>
    </row>
    <row r="263" spans="1:4" x14ac:dyDescent="0.25">
      <c r="A263" s="11">
        <v>45453</v>
      </c>
      <c r="B263">
        <v>5360.79</v>
      </c>
      <c r="C263">
        <v>12.74</v>
      </c>
      <c r="D263">
        <v>5047.67</v>
      </c>
    </row>
    <row r="264" spans="1:4" x14ac:dyDescent="0.25">
      <c r="A264" s="11">
        <v>45452</v>
      </c>
      <c r="B264">
        <v>5346.99</v>
      </c>
      <c r="C264">
        <v>12.22</v>
      </c>
      <c r="D264">
        <v>5066.4399999999996</v>
      </c>
    </row>
    <row r="265" spans="1:4" x14ac:dyDescent="0.25">
      <c r="A265" s="11">
        <v>45451</v>
      </c>
      <c r="B265">
        <v>5346.99</v>
      </c>
      <c r="C265">
        <v>12.22</v>
      </c>
      <c r="D265">
        <v>5066.4399999999996</v>
      </c>
    </row>
    <row r="266" spans="1:4" x14ac:dyDescent="0.25">
      <c r="A266" s="11">
        <v>45450</v>
      </c>
      <c r="B266">
        <v>5346.99</v>
      </c>
      <c r="C266">
        <v>12.22</v>
      </c>
      <c r="D266">
        <v>5066.4399999999996</v>
      </c>
    </row>
    <row r="267" spans="1:4" x14ac:dyDescent="0.25">
      <c r="A267" s="11">
        <v>45449</v>
      </c>
      <c r="B267">
        <v>5352.96</v>
      </c>
      <c r="C267">
        <v>12.58</v>
      </c>
      <c r="D267">
        <v>5054.59</v>
      </c>
    </row>
    <row r="268" spans="1:4" x14ac:dyDescent="0.25">
      <c r="A268" s="11">
        <v>45448</v>
      </c>
      <c r="B268">
        <v>5354.03</v>
      </c>
      <c r="C268">
        <v>12.63</v>
      </c>
      <c r="D268">
        <v>5059.99</v>
      </c>
    </row>
    <row r="269" spans="1:4" x14ac:dyDescent="0.25">
      <c r="A269" s="11">
        <v>45447</v>
      </c>
      <c r="B269">
        <v>5291.34</v>
      </c>
      <c r="C269">
        <v>13.16</v>
      </c>
      <c r="D269">
        <v>5055.68</v>
      </c>
    </row>
    <row r="270" spans="1:4" x14ac:dyDescent="0.25">
      <c r="A270" s="11">
        <v>45446</v>
      </c>
      <c r="B270">
        <v>5283.4</v>
      </c>
      <c r="C270">
        <v>13.11</v>
      </c>
      <c r="D270">
        <v>5053.96</v>
      </c>
    </row>
    <row r="271" spans="1:4" x14ac:dyDescent="0.25">
      <c r="A271" s="11">
        <v>45445</v>
      </c>
      <c r="B271">
        <v>5277.51</v>
      </c>
      <c r="C271">
        <v>12.92</v>
      </c>
      <c r="D271">
        <v>5038.55</v>
      </c>
    </row>
    <row r="272" spans="1:4" x14ac:dyDescent="0.25">
      <c r="A272" s="11">
        <v>45444</v>
      </c>
      <c r="B272">
        <v>5277.51</v>
      </c>
      <c r="C272">
        <v>12.92</v>
      </c>
      <c r="D272">
        <v>5038.55</v>
      </c>
    </row>
    <row r="273" spans="1:4" x14ac:dyDescent="0.25">
      <c r="A273" s="11">
        <v>45443</v>
      </c>
      <c r="B273">
        <v>5277.51</v>
      </c>
      <c r="C273">
        <v>12.92</v>
      </c>
      <c r="D273">
        <v>5038.55</v>
      </c>
    </row>
    <row r="274" spans="1:4" x14ac:dyDescent="0.25">
      <c r="A274" s="11">
        <v>45442</v>
      </c>
      <c r="B274">
        <v>5235.4799999999996</v>
      </c>
      <c r="C274">
        <v>14.47</v>
      </c>
      <c r="D274">
        <v>5043.6000000000004</v>
      </c>
    </row>
    <row r="275" spans="1:4" x14ac:dyDescent="0.25">
      <c r="A275" s="11">
        <v>45441</v>
      </c>
      <c r="B275">
        <v>5266.95</v>
      </c>
      <c r="C275">
        <v>14.28</v>
      </c>
      <c r="D275">
        <v>5072.6899999999996</v>
      </c>
    </row>
    <row r="276" spans="1:4" x14ac:dyDescent="0.25">
      <c r="A276" s="11">
        <v>45440</v>
      </c>
      <c r="B276">
        <v>5306.04</v>
      </c>
      <c r="C276">
        <v>12.92</v>
      </c>
      <c r="D276">
        <v>5086.22</v>
      </c>
    </row>
    <row r="277" spans="1:4" x14ac:dyDescent="0.25">
      <c r="A277" s="11">
        <v>45439</v>
      </c>
      <c r="B277">
        <v>5304.72</v>
      </c>
      <c r="C277">
        <v>12.36</v>
      </c>
      <c r="D277">
        <v>5083.17</v>
      </c>
    </row>
    <row r="278" spans="1:4" x14ac:dyDescent="0.25">
      <c r="A278" s="11">
        <v>45438</v>
      </c>
      <c r="B278">
        <v>5304.72</v>
      </c>
      <c r="C278">
        <v>11.93</v>
      </c>
      <c r="D278">
        <v>5093.6499999999996</v>
      </c>
    </row>
    <row r="279" spans="1:4" x14ac:dyDescent="0.25">
      <c r="A279" s="11">
        <v>45437</v>
      </c>
      <c r="B279">
        <v>5304.72</v>
      </c>
      <c r="C279">
        <v>11.93</v>
      </c>
      <c r="D279">
        <v>5093.6499999999996</v>
      </c>
    </row>
    <row r="280" spans="1:4" x14ac:dyDescent="0.25">
      <c r="A280" s="11">
        <v>45436</v>
      </c>
      <c r="B280">
        <v>5304.72</v>
      </c>
      <c r="C280">
        <v>11.93</v>
      </c>
      <c r="D280">
        <v>5093.6499999999996</v>
      </c>
    </row>
    <row r="281" spans="1:4" x14ac:dyDescent="0.25">
      <c r="A281" s="11">
        <v>45435</v>
      </c>
      <c r="B281">
        <v>5267.84</v>
      </c>
      <c r="C281">
        <v>12.77</v>
      </c>
      <c r="D281" s="71">
        <v>5065.74</v>
      </c>
    </row>
    <row r="282" spans="1:4" x14ac:dyDescent="0.25">
      <c r="A282" s="11">
        <v>45434</v>
      </c>
      <c r="B282">
        <v>5307.01</v>
      </c>
      <c r="C282">
        <v>12.29</v>
      </c>
      <c r="D282" s="71">
        <v>5109.8599999999997</v>
      </c>
    </row>
    <row r="283" spans="1:4" x14ac:dyDescent="0.25">
      <c r="A283" s="11">
        <v>45433</v>
      </c>
      <c r="B283">
        <v>5321.41</v>
      </c>
      <c r="C283">
        <v>11.86</v>
      </c>
      <c r="D283" s="71">
        <v>5112.68</v>
      </c>
    </row>
    <row r="284" spans="1:4" x14ac:dyDescent="0.25">
      <c r="A284" s="11">
        <v>45432</v>
      </c>
      <c r="B284">
        <v>5308.13</v>
      </c>
      <c r="C284">
        <v>12.15</v>
      </c>
      <c r="D284" s="71">
        <v>5108.2299999999996</v>
      </c>
    </row>
    <row r="285" spans="1:4" x14ac:dyDescent="0.25">
      <c r="A285" s="11">
        <v>45431</v>
      </c>
      <c r="B285">
        <v>5303.27</v>
      </c>
      <c r="C285">
        <v>11.99</v>
      </c>
      <c r="D285" s="71">
        <v>5015.22</v>
      </c>
    </row>
    <row r="286" spans="1:4" x14ac:dyDescent="0.25">
      <c r="A286" s="11">
        <v>45430</v>
      </c>
      <c r="B286">
        <v>5303.27</v>
      </c>
      <c r="C286">
        <v>11.99</v>
      </c>
      <c r="D286" s="71">
        <v>5015.22</v>
      </c>
    </row>
    <row r="287" spans="1:4" x14ac:dyDescent="0.25">
      <c r="A287" s="11">
        <v>45429</v>
      </c>
      <c r="B287">
        <v>5303.27</v>
      </c>
      <c r="C287">
        <v>11.99</v>
      </c>
      <c r="D287" s="71">
        <v>5015.22</v>
      </c>
    </row>
    <row r="288" spans="1:4" x14ac:dyDescent="0.25">
      <c r="A288" s="11">
        <v>45428</v>
      </c>
      <c r="B288">
        <v>5297.1</v>
      </c>
      <c r="C288">
        <v>12.42</v>
      </c>
      <c r="D288" s="71">
        <v>4978.29</v>
      </c>
    </row>
    <row r="289" spans="1:4" x14ac:dyDescent="0.25">
      <c r="A289" s="11">
        <v>45427</v>
      </c>
      <c r="B289">
        <v>5308.15</v>
      </c>
      <c r="C289">
        <v>12.45</v>
      </c>
      <c r="D289" s="71">
        <v>5000.7700000000004</v>
      </c>
    </row>
    <row r="290" spans="1:4" x14ac:dyDescent="0.25">
      <c r="A290" s="11">
        <v>45426</v>
      </c>
      <c r="B290">
        <v>5246.68</v>
      </c>
      <c r="C290">
        <v>13.42</v>
      </c>
      <c r="D290" s="71">
        <v>5001.16</v>
      </c>
    </row>
    <row r="291" spans="1:4" x14ac:dyDescent="0.25">
      <c r="A291" s="11">
        <v>45425</v>
      </c>
      <c r="B291">
        <v>5221.42</v>
      </c>
      <c r="C291">
        <v>13.6</v>
      </c>
      <c r="D291" s="71">
        <v>5029.5600000000004</v>
      </c>
    </row>
    <row r="292" spans="1:4" x14ac:dyDescent="0.25">
      <c r="A292" s="11">
        <v>45424</v>
      </c>
      <c r="B292">
        <v>5222.68</v>
      </c>
      <c r="C292">
        <v>12.55</v>
      </c>
      <c r="D292" s="71">
        <v>5065.9399999999996</v>
      </c>
    </row>
    <row r="293" spans="1:4" x14ac:dyDescent="0.25">
      <c r="A293" s="11">
        <v>45423</v>
      </c>
      <c r="B293">
        <v>5222.68</v>
      </c>
      <c r="C293">
        <v>12.55</v>
      </c>
      <c r="D293" s="71">
        <v>5065.9399999999996</v>
      </c>
    </row>
    <row r="294" spans="1:4" x14ac:dyDescent="0.25">
      <c r="A294" s="11">
        <v>45422</v>
      </c>
      <c r="B294">
        <v>5222.68</v>
      </c>
      <c r="C294">
        <v>12.55</v>
      </c>
      <c r="D294" s="71">
        <v>5065.9399999999996</v>
      </c>
    </row>
    <row r="295" spans="1:4" x14ac:dyDescent="0.25">
      <c r="A295" s="11">
        <v>45421</v>
      </c>
      <c r="B295">
        <v>5214.08</v>
      </c>
      <c r="C295">
        <v>12.69</v>
      </c>
      <c r="D295" s="71">
        <v>5062.09</v>
      </c>
    </row>
    <row r="296" spans="1:4" x14ac:dyDescent="0.25">
      <c r="A296" s="11">
        <v>45420</v>
      </c>
      <c r="B296">
        <v>5187.67</v>
      </c>
      <c r="C296">
        <v>13</v>
      </c>
      <c r="D296" s="71">
        <v>5062.09</v>
      </c>
    </row>
    <row r="297" spans="1:4" x14ac:dyDescent="0.25">
      <c r="A297" s="11">
        <v>45419</v>
      </c>
      <c r="B297">
        <v>5187.7</v>
      </c>
      <c r="C297">
        <v>13.23</v>
      </c>
      <c r="D297" s="71">
        <v>5062.09</v>
      </c>
    </row>
    <row r="298" spans="1:4" x14ac:dyDescent="0.25">
      <c r="A298" s="11">
        <v>45418</v>
      </c>
      <c r="B298">
        <v>5180.74</v>
      </c>
      <c r="C298">
        <v>13.49</v>
      </c>
      <c r="D298" s="71">
        <v>5062.09</v>
      </c>
    </row>
    <row r="299" spans="1:4" x14ac:dyDescent="0.25">
      <c r="A299" s="11">
        <v>45417</v>
      </c>
      <c r="B299">
        <v>5127.79</v>
      </c>
      <c r="C299">
        <v>13.49</v>
      </c>
      <c r="D299" s="71">
        <v>5045.9399999999996</v>
      </c>
    </row>
    <row r="300" spans="1:4" x14ac:dyDescent="0.25">
      <c r="A300" s="11">
        <v>45416</v>
      </c>
      <c r="B300">
        <v>5127.79</v>
      </c>
      <c r="C300">
        <v>13.49</v>
      </c>
      <c r="D300" s="71">
        <v>5045.9399999999996</v>
      </c>
    </row>
    <row r="301" spans="1:4" x14ac:dyDescent="0.25">
      <c r="A301" s="11">
        <v>45415</v>
      </c>
      <c r="B301">
        <v>5127.79</v>
      </c>
      <c r="C301">
        <v>13.49</v>
      </c>
      <c r="D301" s="71">
        <v>5045.9399999999996</v>
      </c>
    </row>
    <row r="302" spans="1:4" x14ac:dyDescent="0.25">
      <c r="A302" s="11">
        <v>45414</v>
      </c>
      <c r="B302">
        <v>5064.2</v>
      </c>
      <c r="C302">
        <v>14.68</v>
      </c>
      <c r="D302" s="71">
        <v>5064.7</v>
      </c>
    </row>
    <row r="303" spans="1:4" x14ac:dyDescent="0.25">
      <c r="A303" s="11">
        <v>45413</v>
      </c>
      <c r="B303">
        <v>5018.3900000000003</v>
      </c>
      <c r="C303">
        <v>15.39</v>
      </c>
      <c r="D303" s="71">
        <v>5011.59</v>
      </c>
    </row>
    <row r="304" spans="1:4" x14ac:dyDescent="0.25">
      <c r="A304" s="11">
        <v>45412</v>
      </c>
      <c r="B304">
        <v>5035.6899999999996</v>
      </c>
      <c r="C304">
        <v>15.65</v>
      </c>
      <c r="D304" s="71">
        <v>5011.59</v>
      </c>
    </row>
    <row r="305" spans="1:4" x14ac:dyDescent="0.25">
      <c r="A305" s="11">
        <v>45411</v>
      </c>
      <c r="B305">
        <v>5116.17</v>
      </c>
      <c r="C305">
        <v>14.67</v>
      </c>
      <c r="D305" s="71">
        <v>4977.3500000000004</v>
      </c>
    </row>
    <row r="306" spans="1:4" x14ac:dyDescent="0.25">
      <c r="A306" s="11">
        <v>45410</v>
      </c>
      <c r="B306">
        <v>5099.96</v>
      </c>
      <c r="C306">
        <v>15.03</v>
      </c>
      <c r="D306" s="71">
        <v>4967.21</v>
      </c>
    </row>
    <row r="307" spans="1:4" x14ac:dyDescent="0.25">
      <c r="A307" s="11">
        <v>45409</v>
      </c>
      <c r="B307">
        <v>5099.96</v>
      </c>
      <c r="C307">
        <v>15.03</v>
      </c>
      <c r="D307" s="71">
        <v>4967.21</v>
      </c>
    </row>
    <row r="308" spans="1:4" x14ac:dyDescent="0.25">
      <c r="A308" s="11">
        <v>45408</v>
      </c>
      <c r="B308">
        <v>5099.96</v>
      </c>
      <c r="C308">
        <v>15.03</v>
      </c>
      <c r="D308" s="71">
        <v>4967.21</v>
      </c>
    </row>
    <row r="309" spans="1:4" x14ac:dyDescent="0.25">
      <c r="A309" s="11">
        <v>45407</v>
      </c>
      <c r="B309">
        <v>5048.42</v>
      </c>
      <c r="C309">
        <v>15.37</v>
      </c>
      <c r="D309" s="71">
        <v>4946.01</v>
      </c>
    </row>
    <row r="310" spans="1:4" x14ac:dyDescent="0.25">
      <c r="A310" s="11">
        <v>45406</v>
      </c>
      <c r="B310">
        <v>5071.63</v>
      </c>
      <c r="C310">
        <v>15.97</v>
      </c>
      <c r="D310" s="71">
        <v>4956.96</v>
      </c>
    </row>
    <row r="311" spans="1:4" x14ac:dyDescent="0.25">
      <c r="A311" s="11">
        <v>45405</v>
      </c>
      <c r="B311">
        <v>5070.55</v>
      </c>
      <c r="C311">
        <v>15.69</v>
      </c>
      <c r="D311" s="71">
        <v>4943.46</v>
      </c>
    </row>
    <row r="312" spans="1:4" x14ac:dyDescent="0.25">
      <c r="A312" s="11">
        <v>45404</v>
      </c>
      <c r="B312">
        <v>5010.6000000000004</v>
      </c>
      <c r="C312">
        <v>16.940000000000001</v>
      </c>
      <c r="D312" s="71">
        <v>4924.45</v>
      </c>
    </row>
    <row r="313" spans="1:4" x14ac:dyDescent="0.25">
      <c r="A313" s="11">
        <v>45403</v>
      </c>
      <c r="B313">
        <v>4967.2299999999996</v>
      </c>
      <c r="C313">
        <v>18.71</v>
      </c>
      <c r="D313" s="71">
        <v>4903.8599999999997</v>
      </c>
    </row>
    <row r="314" spans="1:4" x14ac:dyDescent="0.25">
      <c r="A314" s="11">
        <v>45402</v>
      </c>
      <c r="B314">
        <v>4967.2299999999996</v>
      </c>
      <c r="C314">
        <v>18.71</v>
      </c>
      <c r="D314" s="71">
        <v>4903.8599999999997</v>
      </c>
    </row>
    <row r="315" spans="1:4" x14ac:dyDescent="0.25">
      <c r="A315" s="11">
        <v>45401</v>
      </c>
      <c r="B315">
        <v>4967.2299999999996</v>
      </c>
      <c r="C315">
        <v>18.71</v>
      </c>
      <c r="D315" s="71">
        <v>4903.8599999999997</v>
      </c>
    </row>
    <row r="316" spans="1:4" x14ac:dyDescent="0.25">
      <c r="A316" s="11">
        <v>45400</v>
      </c>
      <c r="B316">
        <v>5011.12</v>
      </c>
      <c r="C316">
        <v>18</v>
      </c>
      <c r="D316" s="71">
        <v>4914.68</v>
      </c>
    </row>
    <row r="317" spans="1:4" x14ac:dyDescent="0.25">
      <c r="A317" s="11">
        <v>45399</v>
      </c>
      <c r="B317">
        <v>5022.21</v>
      </c>
      <c r="C317">
        <v>18.21</v>
      </c>
      <c r="D317" s="71">
        <v>4936.3</v>
      </c>
    </row>
    <row r="318" spans="1:4" x14ac:dyDescent="0.25">
      <c r="A318" s="11">
        <v>45398</v>
      </c>
      <c r="B318">
        <v>5051.41</v>
      </c>
      <c r="C318">
        <v>18.399999999999999</v>
      </c>
      <c r="D318" s="71">
        <v>4923.95</v>
      </c>
    </row>
    <row r="319" spans="1:4" x14ac:dyDescent="0.25">
      <c r="A319" s="11">
        <v>45397</v>
      </c>
      <c r="B319">
        <v>5061.82</v>
      </c>
      <c r="C319">
        <v>19.23</v>
      </c>
      <c r="D319" s="71">
        <v>4971.8500000000004</v>
      </c>
    </row>
    <row r="320" spans="1:4" x14ac:dyDescent="0.25">
      <c r="A320" s="11">
        <v>45396</v>
      </c>
      <c r="B320">
        <v>5123.41</v>
      </c>
      <c r="C320">
        <v>17.309999999999999</v>
      </c>
      <c r="D320" s="71">
        <v>4987.18</v>
      </c>
    </row>
    <row r="321" spans="1:4" x14ac:dyDescent="0.25">
      <c r="A321" s="11">
        <v>45395</v>
      </c>
      <c r="B321">
        <v>5123.41</v>
      </c>
      <c r="C321">
        <v>17.309999999999999</v>
      </c>
      <c r="D321" s="71">
        <v>4987.18</v>
      </c>
    </row>
    <row r="322" spans="1:4" x14ac:dyDescent="0.25">
      <c r="A322" s="11">
        <v>45394</v>
      </c>
      <c r="B322">
        <v>5123.41</v>
      </c>
      <c r="C322">
        <v>17.309999999999999</v>
      </c>
      <c r="D322" s="71">
        <v>4987.18</v>
      </c>
    </row>
    <row r="323" spans="1:4" x14ac:dyDescent="0.25">
      <c r="A323" s="11">
        <v>45393</v>
      </c>
      <c r="B323">
        <v>5199.0600000000004</v>
      </c>
      <c r="C323">
        <v>14.91</v>
      </c>
      <c r="D323" s="71">
        <v>4959.1899999999996</v>
      </c>
    </row>
    <row r="324" spans="1:4" x14ac:dyDescent="0.25">
      <c r="A324" s="11">
        <v>45392</v>
      </c>
      <c r="B324">
        <v>5160.6400000000003</v>
      </c>
      <c r="C324">
        <v>15.8</v>
      </c>
      <c r="D324" s="71">
        <v>4954.16</v>
      </c>
    </row>
    <row r="325" spans="1:4" x14ac:dyDescent="0.25">
      <c r="A325" s="11">
        <v>45391</v>
      </c>
      <c r="B325">
        <v>5209.91</v>
      </c>
      <c r="C325">
        <v>14.98</v>
      </c>
      <c r="D325" s="71">
        <v>5000.83</v>
      </c>
    </row>
    <row r="326" spans="1:4" x14ac:dyDescent="0.25">
      <c r="A326" s="11">
        <v>45390</v>
      </c>
      <c r="B326">
        <v>5202.3900000000003</v>
      </c>
      <c r="C326">
        <v>15.19</v>
      </c>
      <c r="D326" s="71">
        <v>5046.96</v>
      </c>
    </row>
    <row r="327" spans="1:4" x14ac:dyDescent="0.25">
      <c r="A327" s="11">
        <v>45389</v>
      </c>
      <c r="B327">
        <v>5204.34</v>
      </c>
      <c r="C327">
        <v>16.03</v>
      </c>
      <c r="D327" s="71">
        <v>5065.43</v>
      </c>
    </row>
    <row r="328" spans="1:4" x14ac:dyDescent="0.25">
      <c r="A328" s="11">
        <v>45388</v>
      </c>
      <c r="B328">
        <v>5204.34</v>
      </c>
      <c r="C328">
        <v>16.03</v>
      </c>
      <c r="D328" s="71">
        <v>5065.43</v>
      </c>
    </row>
    <row r="329" spans="1:4" x14ac:dyDescent="0.25">
      <c r="A329" s="11">
        <v>45387</v>
      </c>
      <c r="B329">
        <v>5204.34</v>
      </c>
      <c r="C329">
        <v>16.03</v>
      </c>
      <c r="D329" s="71">
        <v>5065.43</v>
      </c>
    </row>
    <row r="330" spans="1:4" x14ac:dyDescent="0.25">
      <c r="A330" s="11">
        <v>45386</v>
      </c>
      <c r="B330">
        <v>5147.21</v>
      </c>
      <c r="C330">
        <v>16.350000000000001</v>
      </c>
      <c r="D330" s="71">
        <v>5093.4399999999996</v>
      </c>
    </row>
    <row r="331" spans="1:4" x14ac:dyDescent="0.25">
      <c r="A331" s="11">
        <v>45385</v>
      </c>
      <c r="B331">
        <v>5211.49</v>
      </c>
      <c r="C331">
        <v>14.33</v>
      </c>
      <c r="D331" s="71">
        <v>5097.22</v>
      </c>
    </row>
    <row r="332" spans="1:4" x14ac:dyDescent="0.25">
      <c r="A332" s="11">
        <v>45384</v>
      </c>
      <c r="B332">
        <v>5205.8100000000004</v>
      </c>
      <c r="C332">
        <v>14.61</v>
      </c>
      <c r="D332" s="71">
        <v>5116.41</v>
      </c>
    </row>
    <row r="333" spans="1:4" x14ac:dyDescent="0.25">
      <c r="A333" s="11">
        <v>45383</v>
      </c>
      <c r="B333">
        <v>5243.77</v>
      </c>
      <c r="C333">
        <v>13.65</v>
      </c>
      <c r="D333" s="71">
        <v>5094.79</v>
      </c>
    </row>
    <row r="334" spans="1:4" x14ac:dyDescent="0.25">
      <c r="A334" s="11">
        <v>45382</v>
      </c>
      <c r="B334">
        <v>5254.35</v>
      </c>
      <c r="C334">
        <v>13.01</v>
      </c>
      <c r="D334" s="71">
        <v>5077.84</v>
      </c>
    </row>
    <row r="335" spans="1:4" x14ac:dyDescent="0.25">
      <c r="A335" s="11">
        <v>45381</v>
      </c>
      <c r="B335">
        <v>5254.35</v>
      </c>
      <c r="C335">
        <v>13.01</v>
      </c>
      <c r="D335" s="71">
        <v>5077.84</v>
      </c>
    </row>
    <row r="336" spans="1:4" x14ac:dyDescent="0.25">
      <c r="A336" s="11">
        <v>45380</v>
      </c>
      <c r="B336">
        <v>5254.35</v>
      </c>
      <c r="C336">
        <v>13.01</v>
      </c>
      <c r="D336" s="71">
        <v>5077.84</v>
      </c>
    </row>
    <row r="337" spans="1:4" x14ac:dyDescent="0.25">
      <c r="A337" s="11">
        <v>45379</v>
      </c>
      <c r="B337">
        <v>5254.35</v>
      </c>
      <c r="C337">
        <v>13.01</v>
      </c>
      <c r="D337" s="71">
        <v>5051.59</v>
      </c>
    </row>
    <row r="338" spans="1:4" x14ac:dyDescent="0.25">
      <c r="A338" s="11">
        <v>45378</v>
      </c>
      <c r="B338">
        <v>5248.49</v>
      </c>
      <c r="C338">
        <v>12.78</v>
      </c>
      <c r="D338" s="71">
        <v>5035.74</v>
      </c>
    </row>
    <row r="339" spans="1:4" x14ac:dyDescent="0.25">
      <c r="A339" s="11">
        <v>45377</v>
      </c>
      <c r="B339">
        <v>5203.58</v>
      </c>
      <c r="C339">
        <v>13.24</v>
      </c>
      <c r="D339" s="71">
        <v>5004.9399999999996</v>
      </c>
    </row>
    <row r="340" spans="1:4" x14ac:dyDescent="0.25">
      <c r="A340" s="11">
        <v>45376</v>
      </c>
      <c r="B340">
        <v>5218.1899999999996</v>
      </c>
      <c r="C340">
        <v>13.19</v>
      </c>
      <c r="D340" s="71">
        <v>4981.66</v>
      </c>
    </row>
    <row r="341" spans="1:4" x14ac:dyDescent="0.25">
      <c r="A341" s="11">
        <v>45375</v>
      </c>
      <c r="B341">
        <v>5234.18</v>
      </c>
      <c r="C341">
        <v>13.06</v>
      </c>
      <c r="D341" s="71">
        <v>4981.66</v>
      </c>
    </row>
    <row r="342" spans="1:4" x14ac:dyDescent="0.25">
      <c r="A342" s="11">
        <v>45374</v>
      </c>
      <c r="B342">
        <v>5234.18</v>
      </c>
      <c r="C342">
        <v>13.06</v>
      </c>
      <c r="D342" s="71">
        <v>4981.66</v>
      </c>
    </row>
    <row r="343" spans="1:4" x14ac:dyDescent="0.25">
      <c r="A343" s="11">
        <v>45373</v>
      </c>
      <c r="B343">
        <v>5234.18</v>
      </c>
      <c r="C343">
        <v>13.06</v>
      </c>
      <c r="D343" s="71">
        <v>4981.66</v>
      </c>
    </row>
    <row r="344" spans="1:4" x14ac:dyDescent="0.25">
      <c r="A344" s="11">
        <v>45372</v>
      </c>
      <c r="B344">
        <v>5241.53</v>
      </c>
      <c r="C344">
        <v>12.92</v>
      </c>
      <c r="D344" s="71">
        <v>4981.66</v>
      </c>
    </row>
    <row r="345" spans="1:4" x14ac:dyDescent="0.25">
      <c r="A345" s="11">
        <v>45371</v>
      </c>
      <c r="B345">
        <v>5224.62</v>
      </c>
      <c r="C345">
        <v>13.04</v>
      </c>
      <c r="D345" s="71">
        <v>4981.66</v>
      </c>
    </row>
    <row r="346" spans="1:4" x14ac:dyDescent="0.25">
      <c r="A346" s="11">
        <v>45370</v>
      </c>
      <c r="B346">
        <v>5178.51</v>
      </c>
      <c r="C346">
        <v>13.82</v>
      </c>
      <c r="D346" s="71">
        <v>4956.2700000000004</v>
      </c>
    </row>
    <row r="347" spans="1:4" x14ac:dyDescent="0.25">
      <c r="A347" s="11">
        <v>45369</v>
      </c>
      <c r="B347">
        <v>5149.42</v>
      </c>
      <c r="C347">
        <v>14.33</v>
      </c>
      <c r="D347" s="71">
        <v>4932.3500000000004</v>
      </c>
    </row>
    <row r="348" spans="1:4" x14ac:dyDescent="0.25">
      <c r="A348" s="11">
        <v>45368</v>
      </c>
      <c r="B348">
        <v>5117.09</v>
      </c>
      <c r="C348">
        <v>14.41</v>
      </c>
      <c r="D348" s="71">
        <v>4995.6099999999997</v>
      </c>
    </row>
    <row r="349" spans="1:4" x14ac:dyDescent="0.25">
      <c r="A349" s="11">
        <v>45367</v>
      </c>
      <c r="B349">
        <v>5117.09</v>
      </c>
      <c r="C349">
        <v>14.41</v>
      </c>
      <c r="D349" s="71">
        <v>4995.6099999999997</v>
      </c>
    </row>
    <row r="350" spans="1:4" x14ac:dyDescent="0.25">
      <c r="A350" s="11">
        <v>45366</v>
      </c>
      <c r="B350">
        <v>5117.09</v>
      </c>
      <c r="C350">
        <v>14.41</v>
      </c>
      <c r="D350" s="71">
        <v>4995.6099999999997</v>
      </c>
    </row>
    <row r="351" spans="1:4" x14ac:dyDescent="0.25">
      <c r="A351" s="11">
        <v>45365</v>
      </c>
      <c r="B351">
        <v>5150.4799999999996</v>
      </c>
      <c r="C351">
        <v>14.4</v>
      </c>
      <c r="D351" s="71">
        <v>4976.2700000000004</v>
      </c>
    </row>
    <row r="352" spans="1:4" x14ac:dyDescent="0.25">
      <c r="A352" s="11">
        <v>45364</v>
      </c>
      <c r="B352">
        <v>5165.3100000000004</v>
      </c>
      <c r="C352">
        <v>13.75</v>
      </c>
      <c r="D352" s="71">
        <v>4957</v>
      </c>
    </row>
    <row r="353" spans="1:4" x14ac:dyDescent="0.25">
      <c r="A353" s="11">
        <v>45363</v>
      </c>
      <c r="B353">
        <v>5175.2700000000004</v>
      </c>
      <c r="C353">
        <v>13.84</v>
      </c>
      <c r="D353" s="71">
        <v>4990.28</v>
      </c>
    </row>
    <row r="354" spans="1:4" x14ac:dyDescent="0.25">
      <c r="A354" s="11">
        <v>45362</v>
      </c>
      <c r="B354">
        <v>5117.9399999999996</v>
      </c>
      <c r="C354">
        <v>15.22</v>
      </c>
      <c r="D354" s="71">
        <v>4991.96</v>
      </c>
    </row>
    <row r="355" spans="1:4" x14ac:dyDescent="0.25">
      <c r="A355" s="11">
        <v>45361</v>
      </c>
      <c r="B355">
        <v>5123.6899999999996</v>
      </c>
      <c r="C355">
        <v>14.74</v>
      </c>
      <c r="D355" s="71">
        <v>4972.8999999999996</v>
      </c>
    </row>
    <row r="356" spans="1:4" x14ac:dyDescent="0.25">
      <c r="A356" s="11">
        <v>45360</v>
      </c>
      <c r="B356">
        <v>5123.6899999999996</v>
      </c>
      <c r="C356">
        <v>14.74</v>
      </c>
      <c r="D356" s="71">
        <v>4972.8999999999996</v>
      </c>
    </row>
    <row r="357" spans="1:4" x14ac:dyDescent="0.25">
      <c r="A357" s="11">
        <v>45359</v>
      </c>
      <c r="B357">
        <v>5123.6899999999996</v>
      </c>
      <c r="C357">
        <v>14.74</v>
      </c>
      <c r="D357" s="71">
        <v>4972.8999999999996</v>
      </c>
    </row>
    <row r="358" spans="1:4" x14ac:dyDescent="0.25">
      <c r="A358" s="11">
        <v>45358</v>
      </c>
      <c r="B358">
        <v>5157.3599999999997</v>
      </c>
      <c r="C358">
        <v>14.44</v>
      </c>
      <c r="D358" s="71">
        <v>4972.8999999999996</v>
      </c>
    </row>
    <row r="359" spans="1:4" x14ac:dyDescent="0.25">
      <c r="A359" s="11">
        <v>45357</v>
      </c>
      <c r="B359">
        <v>5104.76</v>
      </c>
      <c r="C359">
        <v>14.5</v>
      </c>
      <c r="D359" s="71">
        <v>4942.67</v>
      </c>
    </row>
    <row r="360" spans="1:4" x14ac:dyDescent="0.25">
      <c r="A360" s="11">
        <v>45356</v>
      </c>
      <c r="B360">
        <v>5078.6499999999996</v>
      </c>
      <c r="C360">
        <v>14.46</v>
      </c>
      <c r="D360" s="71">
        <v>4913.09</v>
      </c>
    </row>
    <row r="361" spans="1:4" x14ac:dyDescent="0.25">
      <c r="A361" s="11">
        <v>45355</v>
      </c>
      <c r="B361">
        <v>5130.95</v>
      </c>
      <c r="C361">
        <v>13.49</v>
      </c>
      <c r="D361" s="71">
        <v>4840.6099999999997</v>
      </c>
    </row>
    <row r="362" spans="1:4" x14ac:dyDescent="0.25">
      <c r="A362" s="11">
        <v>45354</v>
      </c>
      <c r="B362">
        <v>5137.08</v>
      </c>
      <c r="C362">
        <v>13.11</v>
      </c>
      <c r="D362" s="71">
        <v>4833.32</v>
      </c>
    </row>
    <row r="363" spans="1:4" x14ac:dyDescent="0.25">
      <c r="A363" s="11">
        <v>45353</v>
      </c>
      <c r="B363">
        <v>5137.08</v>
      </c>
      <c r="C363">
        <v>13.11</v>
      </c>
      <c r="D363" s="71">
        <v>4833.32</v>
      </c>
    </row>
    <row r="364" spans="1:4" x14ac:dyDescent="0.25">
      <c r="A364" s="11">
        <v>45352</v>
      </c>
      <c r="B364">
        <v>5137.08</v>
      </c>
      <c r="C364">
        <v>13.11</v>
      </c>
      <c r="D364" s="71">
        <v>4833.32</v>
      </c>
    </row>
    <row r="365" spans="1:4" x14ac:dyDescent="0.25">
      <c r="A365" s="11">
        <v>45351</v>
      </c>
      <c r="B365">
        <v>5096.2700000000004</v>
      </c>
      <c r="C365">
        <v>13.4</v>
      </c>
      <c r="D365" s="71">
        <v>4803.18</v>
      </c>
    </row>
    <row r="366" spans="1:4" x14ac:dyDescent="0.25">
      <c r="A366" s="11">
        <v>45350</v>
      </c>
      <c r="B366">
        <v>5069.76</v>
      </c>
      <c r="C366">
        <v>13.84</v>
      </c>
      <c r="D366" s="71">
        <v>4804.7299999999996</v>
      </c>
    </row>
    <row r="367" spans="1:4" x14ac:dyDescent="0.25">
      <c r="A367" s="11">
        <v>45349</v>
      </c>
      <c r="B367">
        <v>5078.18</v>
      </c>
      <c r="C367">
        <v>13.43</v>
      </c>
      <c r="D367" s="71">
        <v>4769.6400000000003</v>
      </c>
    </row>
    <row r="368" spans="1:4" x14ac:dyDescent="0.25">
      <c r="A368" s="11">
        <v>45348</v>
      </c>
      <c r="B368">
        <v>5069.53</v>
      </c>
      <c r="C368">
        <v>13.74</v>
      </c>
      <c r="D368" s="71">
        <v>4748.1400000000003</v>
      </c>
    </row>
    <row r="369" spans="1:4" x14ac:dyDescent="0.25">
      <c r="A369" s="11">
        <v>45347</v>
      </c>
      <c r="B369">
        <v>5088.8</v>
      </c>
      <c r="C369">
        <v>13.75</v>
      </c>
      <c r="D369" s="71">
        <v>4716.1899999999996</v>
      </c>
    </row>
    <row r="370" spans="1:4" x14ac:dyDescent="0.25">
      <c r="A370" s="11">
        <v>45346</v>
      </c>
      <c r="B370">
        <v>5088.8</v>
      </c>
      <c r="C370">
        <v>13.75</v>
      </c>
      <c r="D370" s="71">
        <v>4716.1899999999996</v>
      </c>
    </row>
    <row r="371" spans="1:4" x14ac:dyDescent="0.25">
      <c r="A371" s="11">
        <v>45345</v>
      </c>
      <c r="B371">
        <v>5088.8</v>
      </c>
      <c r="C371">
        <v>13.75</v>
      </c>
      <c r="D371">
        <v>4716.1899999999996</v>
      </c>
    </row>
  </sheetData>
  <pageMargins left="0.7" right="0.7" top="0.75" bottom="0.75" header="0.3" footer="0.3"/>
  <customProperties>
    <customPr name="REFI_OFFICE_FUNCTION_DATA"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503"/>
  <sheetViews>
    <sheetView topLeftCell="A490" workbookViewId="0">
      <selection activeCell="A355" sqref="A355:XFD355"/>
    </sheetView>
  </sheetViews>
  <sheetFormatPr defaultRowHeight="15" x14ac:dyDescent="0.25"/>
  <cols>
    <col min="2" max="2" width="28.7109375" style="77" bestFit="1" customWidth="1"/>
    <col min="3" max="3" width="40" bestFit="1" customWidth="1"/>
    <col min="4" max="4" width="24.5703125" style="78" customWidth="1"/>
  </cols>
  <sheetData>
    <row r="1" spans="2:5" x14ac:dyDescent="0.25">
      <c r="B1" s="77" t="str">
        <f>'S&amp;P500'!D1</f>
        <v>1-day Price PCT Change
(Σ=Avg)</v>
      </c>
      <c r="C1" t="str">
        <f>'S&amp;P500'!B1</f>
        <v>Company Name</v>
      </c>
      <c r="D1" s="78" t="str">
        <f>'S&amp;P500'!C1</f>
        <v>Market Cap
(Σ=Avg)</v>
      </c>
      <c r="E1" t="str">
        <f>'S&amp;P500'!A1</f>
        <v>Identifier (RIC)</v>
      </c>
    </row>
    <row r="2" spans="2:5" x14ac:dyDescent="0.25">
      <c r="B2" s="77">
        <f>'S&amp;P500'!D2</f>
        <v>-1.9364650219668801E-2</v>
      </c>
      <c r="C2" t="str">
        <f>'S&amp;P500'!B2</f>
        <v>KLA Corp</v>
      </c>
      <c r="D2" s="78">
        <f>'S&amp;P500'!C2</f>
        <v>190172501069.35001</v>
      </c>
      <c r="E2" t="str">
        <f>'S&amp;P500'!A2</f>
        <v>KLAC.OQ</v>
      </c>
    </row>
    <row r="3" spans="2:5" x14ac:dyDescent="0.25">
      <c r="B3" s="77">
        <f>'S&amp;P500'!D3</f>
        <v>-3.91246399243304E-2</v>
      </c>
      <c r="C3" t="str">
        <f>'S&amp;P500'!B3</f>
        <v>Autodesk Inc</v>
      </c>
      <c r="D3" s="78">
        <f>'S&amp;P500'!C3</f>
        <v>47379880000</v>
      </c>
      <c r="E3" t="str">
        <f>'S&amp;P500'!A3</f>
        <v>ADSK.OQ</v>
      </c>
    </row>
    <row r="4" spans="2:5" x14ac:dyDescent="0.25">
      <c r="B4" s="77">
        <f>'S&amp;P500'!D4</f>
        <v>-1.05342362678706E-2</v>
      </c>
      <c r="C4" t="str">
        <f>'S&amp;P500'!B4</f>
        <v>Corning Inc</v>
      </c>
      <c r="D4" s="78">
        <f>'S&amp;P500'!C4</f>
        <v>106252000000</v>
      </c>
      <c r="E4" t="str">
        <f>'S&amp;P500'!A4</f>
        <v>GLW.N</v>
      </c>
    </row>
    <row r="5" spans="2:5" x14ac:dyDescent="0.25">
      <c r="B5" s="77">
        <f>'S&amp;P500'!D5</f>
        <v>-1.9378718291609998E-5</v>
      </c>
      <c r="C5" t="str">
        <f>'S&amp;P500'!B5</f>
        <v>Hubbell Inc</v>
      </c>
      <c r="D5" s="78">
        <f>'S&amp;P500'!C5</f>
        <v>27423754927.040001</v>
      </c>
      <c r="E5" t="str">
        <f>'S&amp;P500'!A5</f>
        <v>HUBB.N</v>
      </c>
    </row>
    <row r="6" spans="2:5" x14ac:dyDescent="0.25">
      <c r="B6" s="77">
        <f>'S&amp;P500'!D6</f>
        <v>-7.3053383804436406E-2</v>
      </c>
      <c r="C6" t="str">
        <f>'S&amp;P500'!B6</f>
        <v>F5 Inc</v>
      </c>
      <c r="D6" s="78">
        <f>'S&amp;P500'!C6</f>
        <v>14809179911.459999</v>
      </c>
      <c r="E6" t="str">
        <f>'S&amp;P500'!A6</f>
        <v>FFIV.OQ</v>
      </c>
    </row>
    <row r="7" spans="2:5" x14ac:dyDescent="0.25">
      <c r="B7" s="77">
        <f>'S&amp;P500'!D7</f>
        <v>-1.55575240837117E-2</v>
      </c>
      <c r="C7" t="str">
        <f>'S&amp;P500'!B7</f>
        <v>Becton Dickinson and Co</v>
      </c>
      <c r="D7" s="78">
        <f>'S&amp;P500'!C7</f>
        <v>50629941058.290001</v>
      </c>
      <c r="E7" t="str">
        <f>'S&amp;P500'!A7</f>
        <v>BDX.N</v>
      </c>
    </row>
    <row r="8" spans="2:5" x14ac:dyDescent="0.25">
      <c r="B8" s="77">
        <f>'S&amp;P500'!D8</f>
        <v>4.6345811051693398E-3</v>
      </c>
      <c r="C8" t="str">
        <f>'S&amp;P500'!B8</f>
        <v>Public Service Enterprise Group Inc</v>
      </c>
      <c r="D8" s="78">
        <f>'S&amp;P500'!C8</f>
        <v>42198477131.040001</v>
      </c>
      <c r="E8" t="str">
        <f>'S&amp;P500'!A8</f>
        <v>PEG.N</v>
      </c>
    </row>
    <row r="9" spans="2:5" x14ac:dyDescent="0.25">
      <c r="B9" s="77">
        <f>'S&amp;P500'!D9</f>
        <v>1.7427633542226099E-2</v>
      </c>
      <c r="C9" t="str">
        <f>'S&amp;P500'!B9</f>
        <v>Broadridge Financial Solutions Inc</v>
      </c>
      <c r="D9" s="78">
        <f>'S&amp;P500'!C9</f>
        <v>19902153446.049999</v>
      </c>
      <c r="E9" t="str">
        <f>'S&amp;P500'!A9</f>
        <v>BR.N</v>
      </c>
    </row>
    <row r="10" spans="2:5" x14ac:dyDescent="0.25">
      <c r="B10" s="77">
        <f>'S&amp;P500'!D10</f>
        <v>-2.82343088725719E-2</v>
      </c>
      <c r="C10" t="str">
        <f>'S&amp;P500'!B10</f>
        <v>Meta Platforms Inc</v>
      </c>
      <c r="D10" s="78">
        <f>'S&amp;P500'!C10</f>
        <v>1643730436061.8401</v>
      </c>
      <c r="E10" t="str">
        <f>'S&amp;P500'!A10</f>
        <v>META.OQ</v>
      </c>
    </row>
    <row r="11" spans="2:5" x14ac:dyDescent="0.25">
      <c r="B11" s="77">
        <f>'S&amp;P500'!D11</f>
        <v>-4.1881366087477598E-2</v>
      </c>
      <c r="C11" t="str">
        <f>'S&amp;P500'!B11</f>
        <v>Roper Technologies Inc</v>
      </c>
      <c r="D11" s="78">
        <f>'S&amp;P500'!C11</f>
        <v>34092812000</v>
      </c>
      <c r="E11" t="str">
        <f>'S&amp;P500'!A11</f>
        <v>ROP.OQ</v>
      </c>
    </row>
    <row r="12" spans="2:5" x14ac:dyDescent="0.25">
      <c r="B12" s="77">
        <f>'S&amp;P500'!D12</f>
        <v>-1.9039917665220899E-2</v>
      </c>
      <c r="C12" t="str">
        <f>'S&amp;P500'!B12</f>
        <v>Mid-America Apartment Communities Inc</v>
      </c>
      <c r="D12" s="78">
        <f>'S&amp;P500'!C12</f>
        <v>15599272108.799999</v>
      </c>
      <c r="E12" t="str">
        <f>'S&amp;P500'!A12</f>
        <v>MAA.N</v>
      </c>
    </row>
    <row r="13" spans="2:5" x14ac:dyDescent="0.25">
      <c r="B13" s="77">
        <f>'S&amp;P500'!D13</f>
        <v>-1.1774342172621299E-3</v>
      </c>
      <c r="C13" t="str">
        <f>'S&amp;P500'!B13</f>
        <v>Home Depot Inc</v>
      </c>
      <c r="D13" s="78">
        <f>'S&amp;P500'!C13</f>
        <v>388468491676.70001</v>
      </c>
      <c r="E13" t="str">
        <f>'S&amp;P500'!A13</f>
        <v>HD.N</v>
      </c>
    </row>
    <row r="14" spans="2:5" x14ac:dyDescent="0.25">
      <c r="B14" s="77">
        <f>'S&amp;P500'!D14</f>
        <v>-1.97863078749505E-3</v>
      </c>
      <c r="C14" t="str">
        <f>'S&amp;P500'!B14</f>
        <v>Medtronic PLC</v>
      </c>
      <c r="D14" s="78">
        <f>'S&amp;P500'!C14</f>
        <v>129329593303.03999</v>
      </c>
      <c r="E14" t="str">
        <f>'S&amp;P500'!A14</f>
        <v>MDT.N</v>
      </c>
    </row>
    <row r="15" spans="2:5" x14ac:dyDescent="0.25">
      <c r="B15" s="77">
        <f>'S&amp;P500'!D15</f>
        <v>-2.61517267144558E-2</v>
      </c>
      <c r="C15" t="str">
        <f>'S&amp;P500'!B15</f>
        <v>Tesla Inc</v>
      </c>
      <c r="D15" s="78">
        <f>'S&amp;P500'!C15</f>
        <v>1565026807566.8799</v>
      </c>
      <c r="E15" t="str">
        <f>'S&amp;P500'!A15</f>
        <v>TSLA.OQ</v>
      </c>
    </row>
    <row r="16" spans="2:5" x14ac:dyDescent="0.25">
      <c r="B16" s="77">
        <f>'S&amp;P500'!D16</f>
        <v>6.3445583211323396E-3</v>
      </c>
      <c r="C16" t="str">
        <f>'S&amp;P500'!B16</f>
        <v>Mondelez International Inc</v>
      </c>
      <c r="D16" s="78">
        <f>'S&amp;P500'!C16</f>
        <v>79294973084.339996</v>
      </c>
      <c r="E16" t="str">
        <f>'S&amp;P500'!A16</f>
        <v>MDLZ.OQ</v>
      </c>
    </row>
    <row r="17" spans="2:5" x14ac:dyDescent="0.25">
      <c r="B17" s="77">
        <f>'S&amp;P500'!D17</f>
        <v>1.0094212651413199E-2</v>
      </c>
      <c r="C17" t="str">
        <f>'S&amp;P500'!B17</f>
        <v>Cincinnati Financial Corp</v>
      </c>
      <c r="D17" s="78">
        <f>'S&amp;P500'!C17</f>
        <v>25760216681.43</v>
      </c>
      <c r="E17" t="str">
        <f>'S&amp;P500'!A17</f>
        <v>CINF.OQ</v>
      </c>
    </row>
    <row r="18" spans="2:5" x14ac:dyDescent="0.25">
      <c r="B18" s="77">
        <f>'S&amp;P500'!D18</f>
        <v>1.4240956992308501E-3</v>
      </c>
      <c r="C18" t="str">
        <f>'S&amp;P500'!B18</f>
        <v>Eversource Energy</v>
      </c>
      <c r="D18" s="78">
        <f>'S&amp;P500'!C18</f>
        <v>26383300676.400002</v>
      </c>
      <c r="E18" t="str">
        <f>'S&amp;P500'!A18</f>
        <v>ES.N</v>
      </c>
    </row>
    <row r="19" spans="2:5" x14ac:dyDescent="0.25">
      <c r="B19" s="77">
        <f>'S&amp;P500'!D19</f>
        <v>-0.123217208323591</v>
      </c>
      <c r="C19" t="str">
        <f>'S&amp;P500'!B19</f>
        <v>Cisco Systems Inc</v>
      </c>
      <c r="D19" s="78">
        <f>'S&amp;P500'!C19</f>
        <v>296332092225</v>
      </c>
      <c r="E19" t="str">
        <f>'S&amp;P500'!A19</f>
        <v>CSCO.OQ</v>
      </c>
    </row>
    <row r="20" spans="2:5" x14ac:dyDescent="0.25">
      <c r="B20" s="77">
        <f>'S&amp;P500'!D20</f>
        <v>7.2838199589118106E-3</v>
      </c>
      <c r="C20" t="str">
        <f>'S&amp;P500'!B20</f>
        <v>NRG Energy Inc</v>
      </c>
      <c r="D20" s="78">
        <f>'S&amp;P500'!C20</f>
        <v>31007256214.400002</v>
      </c>
      <c r="E20" t="str">
        <f>'S&amp;P500'!A20</f>
        <v>NRG.N</v>
      </c>
    </row>
    <row r="21" spans="2:5" x14ac:dyDescent="0.25">
      <c r="B21" s="77">
        <f>'S&amp;P500'!D21</f>
        <v>-4.7224315498618497E-2</v>
      </c>
      <c r="C21" t="str">
        <f>'S&amp;P500'!B21</f>
        <v>Netflix Inc</v>
      </c>
      <c r="D21" s="78">
        <f>'S&amp;P500'!C21</f>
        <v>320293220699</v>
      </c>
      <c r="E21" t="str">
        <f>'S&amp;P500'!A21</f>
        <v>NFLX.OQ</v>
      </c>
    </row>
    <row r="22" spans="2:5" x14ac:dyDescent="0.25">
      <c r="B22" s="77">
        <f>'S&amp;P500'!D22</f>
        <v>-4.7416843595187504E-2</v>
      </c>
      <c r="C22" t="str">
        <f>'S&amp;P500'!B22</f>
        <v>APA Corp (US)</v>
      </c>
      <c r="D22" s="78">
        <f>'S&amp;P500'!C22</f>
        <v>9547696236.9200001</v>
      </c>
      <c r="E22" t="str">
        <f>'S&amp;P500'!A22</f>
        <v>APA.OQ</v>
      </c>
    </row>
    <row r="23" spans="2:5" x14ac:dyDescent="0.25">
      <c r="B23" s="77">
        <f>'S&amp;P500'!D23</f>
        <v>1.0229016309598399E-2</v>
      </c>
      <c r="C23" t="str">
        <f>'S&amp;P500'!B23</f>
        <v>Atmos Energy Corp</v>
      </c>
      <c r="D23" s="78">
        <f>'S&amp;P500'!C23</f>
        <v>29410081430.419998</v>
      </c>
      <c r="E23" t="str">
        <f>'S&amp;P500'!A23</f>
        <v>ATO.N</v>
      </c>
    </row>
    <row r="24" spans="2:5" x14ac:dyDescent="0.25">
      <c r="B24" s="77">
        <f>'S&amp;P500'!D24</f>
        <v>-2.1261728888001697E-2</v>
      </c>
      <c r="C24" t="str">
        <f>'S&amp;P500'!B24</f>
        <v>Cintas Corp</v>
      </c>
      <c r="D24" s="78">
        <f>'S&amp;P500'!C24</f>
        <v>78418359580.600006</v>
      </c>
      <c r="E24" t="str">
        <f>'S&amp;P500'!A24</f>
        <v>CTAS.OQ</v>
      </c>
    </row>
    <row r="25" spans="2:5" x14ac:dyDescent="0.25">
      <c r="B25" s="77">
        <f>'S&amp;P500'!D25</f>
        <v>-9.2070092070092296E-3</v>
      </c>
      <c r="C25" t="str">
        <f>'S&amp;P500'!B25</f>
        <v>Ball Corp</v>
      </c>
      <c r="D25" s="78">
        <f>'S&amp;P500'!C25</f>
        <v>17880106784.639999</v>
      </c>
      <c r="E25" t="str">
        <f>'S&amp;P500'!A25</f>
        <v>BALL.N</v>
      </c>
    </row>
    <row r="26" spans="2:5" x14ac:dyDescent="0.25">
      <c r="B26" s="77">
        <f>'S&amp;P500'!D26</f>
        <v>-4.5020709526378004E-4</v>
      </c>
      <c r="C26" t="str">
        <f>'S&amp;P500'!B26</f>
        <v>J M Smucker Co</v>
      </c>
      <c r="D26" s="78">
        <f>'S&amp;P500'!C26</f>
        <v>11844137240.27</v>
      </c>
      <c r="E26" t="str">
        <f>'S&amp;P500'!A26</f>
        <v>SJM.N</v>
      </c>
    </row>
    <row r="27" spans="2:5" x14ac:dyDescent="0.25">
      <c r="B27" s="77">
        <f>'S&amp;P500'!D27</f>
        <v>1.4387716755247798E-2</v>
      </c>
      <c r="C27" t="str">
        <f>'S&amp;P500'!B27</f>
        <v>Philip Morris International Inc</v>
      </c>
      <c r="D27" s="78">
        <f>'S&amp;P500'!C27</f>
        <v>294134606452.04999</v>
      </c>
      <c r="E27" t="str">
        <f>'S&amp;P500'!A27</f>
        <v>PM.N</v>
      </c>
    </row>
    <row r="28" spans="2:5" x14ac:dyDescent="0.25">
      <c r="B28" s="77">
        <f>'S&amp;P500'!D28</f>
        <v>-1.41445126107702E-2</v>
      </c>
      <c r="C28" t="str">
        <f>'S&amp;P500'!B28</f>
        <v>M&amp;T Bank Corp</v>
      </c>
      <c r="D28" s="78">
        <f>'S&amp;P500'!C28</f>
        <v>35135776000</v>
      </c>
      <c r="E28" t="str">
        <f>'S&amp;P500'!A28</f>
        <v>MTB.N</v>
      </c>
    </row>
    <row r="29" spans="2:5" x14ac:dyDescent="0.25">
      <c r="B29" s="77">
        <f>'S&amp;P500'!D29</f>
        <v>-5.9680968096809804E-2</v>
      </c>
      <c r="C29" t="str">
        <f>'S&amp;P500'!B29</f>
        <v>MGM Resorts International</v>
      </c>
      <c r="D29" s="78">
        <f>'S&amp;P500'!C29</f>
        <v>8746777064.6100006</v>
      </c>
      <c r="E29" t="str">
        <f>'S&amp;P500'!A29</f>
        <v>MGM.N</v>
      </c>
    </row>
    <row r="30" spans="2:5" x14ac:dyDescent="0.25">
      <c r="B30" s="77">
        <f>'S&amp;P500'!D30</f>
        <v>-4.7014335703804103E-2</v>
      </c>
      <c r="C30" t="str">
        <f>'S&amp;P500'!B30</f>
        <v>IQVIA Holdings Inc</v>
      </c>
      <c r="D30" s="78">
        <f>'S&amp;P500'!C30</f>
        <v>28636960000</v>
      </c>
      <c r="E30" t="str">
        <f>'S&amp;P500'!A30</f>
        <v>IQV.N</v>
      </c>
    </row>
    <row r="31" spans="2:5" x14ac:dyDescent="0.25">
      <c r="B31" s="77">
        <f>'S&amp;P500'!D31</f>
        <v>-3.7044877222692701E-2</v>
      </c>
      <c r="C31" t="str">
        <f>'S&amp;P500'!B31</f>
        <v>Occidental Petroleum Corp</v>
      </c>
      <c r="D31" s="78">
        <f>'S&amp;P500'!C31</f>
        <v>44817222642.660004</v>
      </c>
      <c r="E31" t="str">
        <f>'S&amp;P500'!A31</f>
        <v>OXY.N</v>
      </c>
    </row>
    <row r="32" spans="2:5" x14ac:dyDescent="0.25">
      <c r="B32" s="77">
        <f>'S&amp;P500'!D32</f>
        <v>-3.0270270270270298E-2</v>
      </c>
      <c r="C32" t="str">
        <f>'S&amp;P500'!B32</f>
        <v>NXP Semiconductors NV</v>
      </c>
      <c r="D32" s="78">
        <f>'S&amp;P500'!C32</f>
        <v>60953040131.489998</v>
      </c>
      <c r="E32" t="str">
        <f>'S&amp;P500'!A32</f>
        <v>NXPI.OQ</v>
      </c>
    </row>
    <row r="33" spans="2:5" x14ac:dyDescent="0.25">
      <c r="B33" s="77">
        <f>'S&amp;P500'!D33</f>
        <v>-2.3971234518578299E-3</v>
      </c>
      <c r="C33" t="str">
        <f>'S&amp;P500'!B33</f>
        <v>Hologic Inc</v>
      </c>
      <c r="D33" s="78">
        <f>'S&amp;P500'!C33</f>
        <v>16723275833.549999</v>
      </c>
      <c r="E33" t="str">
        <f>'S&amp;P500'!A33</f>
        <v>HOLX.OQ</v>
      </c>
    </row>
    <row r="34" spans="2:5" x14ac:dyDescent="0.25">
      <c r="B34" s="77">
        <f>'S&amp;P500'!D34</f>
        <v>-2.2787081790693699E-2</v>
      </c>
      <c r="C34" t="str">
        <f>'S&amp;P500'!B34</f>
        <v>TransDigm Group Inc</v>
      </c>
      <c r="D34" s="78">
        <f>'S&amp;P500'!C34</f>
        <v>73188043441.110001</v>
      </c>
      <c r="E34" t="str">
        <f>'S&amp;P500'!A34</f>
        <v>TDG.N</v>
      </c>
    </row>
    <row r="35" spans="2:5" x14ac:dyDescent="0.25">
      <c r="B35" s="77">
        <f>'S&amp;P500'!D35</f>
        <v>-2.1294363256784899E-2</v>
      </c>
      <c r="C35" t="str">
        <f>'S&amp;P500'!B35</f>
        <v>Hormel Foods Corp</v>
      </c>
      <c r="D35" s="78">
        <f>'S&amp;P500'!C35</f>
        <v>12894506603.280001</v>
      </c>
      <c r="E35" t="str">
        <f>'S&amp;P500'!A35</f>
        <v>HRL.N</v>
      </c>
    </row>
    <row r="36" spans="2:5" x14ac:dyDescent="0.25">
      <c r="B36" s="77">
        <f>'S&amp;P500'!D36</f>
        <v>1.9555302166476701E-2</v>
      </c>
      <c r="C36" t="str">
        <f>'S&amp;P500'!B36</f>
        <v>Humana Inc</v>
      </c>
      <c r="D36" s="78">
        <f>'S&amp;P500'!C36</f>
        <v>21565344324.959999</v>
      </c>
      <c r="E36" t="str">
        <f>'S&amp;P500'!A36</f>
        <v>HUM.N</v>
      </c>
    </row>
    <row r="37" spans="2:5" x14ac:dyDescent="0.25">
      <c r="B37" s="77">
        <f>'S&amp;P500'!D37</f>
        <v>-4.8715223049008598E-2</v>
      </c>
      <c r="C37" t="str">
        <f>'S&amp;P500'!B37</f>
        <v>International Business Machines Corp</v>
      </c>
      <c r="D37" s="78">
        <f>'S&amp;P500'!C37</f>
        <v>242582480661.12</v>
      </c>
      <c r="E37" t="str">
        <f>'S&amp;P500'!A37</f>
        <v>IBM.N</v>
      </c>
    </row>
    <row r="38" spans="2:5" x14ac:dyDescent="0.25">
      <c r="B38" s="77">
        <f>'S&amp;P500'!D38</f>
        <v>-1.6955164585698099E-2</v>
      </c>
      <c r="C38" t="str">
        <f>'S&amp;P500'!B38</f>
        <v>Johnson Controls International PLC</v>
      </c>
      <c r="D38" s="78">
        <f>'S&amp;P500'!C38</f>
        <v>84814014165.419998</v>
      </c>
      <c r="E38" t="str">
        <f>'S&amp;P500'!A38</f>
        <v>JCI.N</v>
      </c>
    </row>
    <row r="39" spans="2:5" x14ac:dyDescent="0.25">
      <c r="B39" s="77">
        <f>'S&amp;P500'!D39</f>
        <v>-5.5945964385617497E-3</v>
      </c>
      <c r="C39" t="str">
        <f>'S&amp;P500'!B39</f>
        <v>Air Products and Chemicals Inc</v>
      </c>
      <c r="D39" s="78">
        <f>'S&amp;P500'!C39</f>
        <v>64904226332</v>
      </c>
      <c r="E39" t="str">
        <f>'S&amp;P500'!A39</f>
        <v>APD.N</v>
      </c>
    </row>
    <row r="40" spans="2:5" x14ac:dyDescent="0.25">
      <c r="B40" s="77">
        <f>'S&amp;P500'!D40</f>
        <v>-3.1186966640806901E-2</v>
      </c>
      <c r="C40" t="str">
        <f>'S&amp;P500'!B40</f>
        <v>Agilent Technologies Inc</v>
      </c>
      <c r="D40" s="78">
        <f>'S&amp;P500'!C40</f>
        <v>35321013868.559998</v>
      </c>
      <c r="E40" t="str">
        <f>'S&amp;P500'!A40</f>
        <v>A.N</v>
      </c>
    </row>
    <row r="41" spans="2:5" x14ac:dyDescent="0.25">
      <c r="B41" s="77">
        <f>'S&amp;P500'!D41</f>
        <v>-3.4107760751359503E-2</v>
      </c>
      <c r="C41" t="str">
        <f>'S&amp;P500'!B41</f>
        <v>PayPal Holdings Inc</v>
      </c>
      <c r="D41" s="78">
        <f>'S&amp;P500'!C41</f>
        <v>35979570301.360001</v>
      </c>
      <c r="E41" t="str">
        <f>'S&amp;P500'!A41</f>
        <v>PYPL.OQ</v>
      </c>
    </row>
    <row r="42" spans="2:5" x14ac:dyDescent="0.25">
      <c r="B42" s="77">
        <f>'S&amp;P500'!D42</f>
        <v>-2.4938067712634199E-2</v>
      </c>
      <c r="C42" t="str">
        <f>'S&amp;P500'!B42</f>
        <v>Mettler-Toledo International Inc</v>
      </c>
      <c r="D42" s="78">
        <f>'S&amp;P500'!C42</f>
        <v>27600063480</v>
      </c>
      <c r="E42" t="str">
        <f>'S&amp;P500'!A42</f>
        <v>MTD.N</v>
      </c>
    </row>
    <row r="43" spans="2:5" x14ac:dyDescent="0.25">
      <c r="B43" s="77">
        <f>'S&amp;P500'!D43</f>
        <v>8.8463225617780913E-3</v>
      </c>
      <c r="C43" t="str">
        <f>'S&amp;P500'!B43</f>
        <v>Micron Technology Inc</v>
      </c>
      <c r="D43" s="78">
        <f>'S&amp;P500'!C43</f>
        <v>465927068776.16998</v>
      </c>
      <c r="E43" t="str">
        <f>'S&amp;P500'!A43</f>
        <v>MU.OQ</v>
      </c>
    </row>
    <row r="44" spans="2:5" x14ac:dyDescent="0.25">
      <c r="B44" s="77">
        <f>'S&amp;P500'!D44</f>
        <v>-4.1106128550074797E-2</v>
      </c>
      <c r="C44" t="str">
        <f>'S&amp;P500'!B44</f>
        <v>News Corp</v>
      </c>
      <c r="D44" s="78">
        <f>'S&amp;P500'!C44</f>
        <v>13044064931.16</v>
      </c>
      <c r="E44" t="str">
        <f>'S&amp;P500'!A44</f>
        <v>NWS.OQ</v>
      </c>
    </row>
    <row r="45" spans="2:5" x14ac:dyDescent="0.25">
      <c r="B45" s="77">
        <f>'S&amp;P500'!D45</f>
        <v>-3.63667925183353E-2</v>
      </c>
      <c r="C45" t="str">
        <f>'S&amp;P500'!B45</f>
        <v>Accenture PLC</v>
      </c>
      <c r="D45" s="78">
        <f>'S&amp;P500'!C45</f>
        <v>136628864725.7</v>
      </c>
      <c r="E45" t="str">
        <f>'S&amp;P500'!A45</f>
        <v>ACN.N</v>
      </c>
    </row>
    <row r="46" spans="2:5" x14ac:dyDescent="0.25">
      <c r="B46" s="77">
        <f>'S&amp;P500'!D46</f>
        <v>-3.11097816332635E-2</v>
      </c>
      <c r="C46" t="str">
        <f>'S&amp;P500'!B46</f>
        <v>Citizens Financial Group Inc</v>
      </c>
      <c r="D46" s="78">
        <f>'S&amp;P500'!C46</f>
        <v>27806308031.720001</v>
      </c>
      <c r="E46" t="str">
        <f>'S&amp;P500'!A46</f>
        <v>CFG.N</v>
      </c>
    </row>
    <row r="47" spans="2:5" x14ac:dyDescent="0.25">
      <c r="B47" s="77">
        <f>'S&amp;P500'!D47</f>
        <v>-1.3461360338385E-4</v>
      </c>
      <c r="C47" t="str">
        <f>'S&amp;P500'!B47</f>
        <v>NVR Inc</v>
      </c>
      <c r="D47" s="78">
        <f>'S&amp;P500'!C47</f>
        <v>22618727961.599998</v>
      </c>
      <c r="E47" t="str">
        <f>'S&amp;P500'!A47</f>
        <v>NVR.N</v>
      </c>
    </row>
    <row r="48" spans="2:5" x14ac:dyDescent="0.25">
      <c r="B48" s="77">
        <f>'S&amp;P500'!D48</f>
        <v>-3.9984054215666802E-2</v>
      </c>
      <c r="C48" t="str">
        <f>'S&amp;P500'!B48</f>
        <v>Insulet Corp</v>
      </c>
      <c r="D48" s="78">
        <f>'S&amp;P500'!C48</f>
        <v>16940939976.360001</v>
      </c>
      <c r="E48" t="str">
        <f>'S&amp;P500'!A48</f>
        <v>PODD.OQ</v>
      </c>
    </row>
    <row r="49" spans="2:5" x14ac:dyDescent="0.25">
      <c r="B49" s="77">
        <f>'S&amp;P500'!D49</f>
        <v>1.8986021281034899E-2</v>
      </c>
      <c r="C49" t="str">
        <f>'S&amp;P500'!B49</f>
        <v>FirstEnergy Corp</v>
      </c>
      <c r="D49" s="78">
        <f>'S&amp;P500'!C49</f>
        <v>28213185706.200001</v>
      </c>
      <c r="E49" t="str">
        <f>'S&amp;P500'!A49</f>
        <v>FE.N</v>
      </c>
    </row>
    <row r="50" spans="2:5" x14ac:dyDescent="0.25">
      <c r="B50" s="77">
        <f>'S&amp;P500'!D50</f>
        <v>-4.1867760617760694E-2</v>
      </c>
      <c r="C50" t="str">
        <f>'S&amp;P500'!B50</f>
        <v>eBay Inc</v>
      </c>
      <c r="D50" s="78">
        <f>'S&amp;P500'!C50</f>
        <v>35893320000</v>
      </c>
      <c r="E50" t="str">
        <f>'S&amp;P500'!A50</f>
        <v>EBAY.OQ</v>
      </c>
    </row>
    <row r="51" spans="2:5" x14ac:dyDescent="0.25">
      <c r="B51" s="77">
        <f>'S&amp;P500'!D51</f>
        <v>-3.5879337870767199E-2</v>
      </c>
      <c r="C51" t="str">
        <f>'S&amp;P500'!B51</f>
        <v>Keysight Technologies Inc</v>
      </c>
      <c r="D51" s="78">
        <f>'S&amp;P500'!C51</f>
        <v>39359895564.800003</v>
      </c>
      <c r="E51" t="str">
        <f>'S&amp;P500'!A51</f>
        <v>KEYS.N</v>
      </c>
    </row>
    <row r="52" spans="2:5" x14ac:dyDescent="0.25">
      <c r="B52" s="77">
        <f>'S&amp;P500'!D52</f>
        <v>-3.5314384151593499E-2</v>
      </c>
      <c r="C52" t="str">
        <f>'S&amp;P500'!B52</f>
        <v>News Corp</v>
      </c>
      <c r="D52" s="78">
        <f>'S&amp;P500'!C52</f>
        <v>13044064931.16</v>
      </c>
      <c r="E52" t="str">
        <f>'S&amp;P500'!A52</f>
        <v>NWSA.OQ</v>
      </c>
    </row>
    <row r="53" spans="2:5" x14ac:dyDescent="0.25">
      <c r="B53" s="77">
        <f>'S&amp;P500'!D53</f>
        <v>-2.9883655470069402E-2</v>
      </c>
      <c r="C53" t="str">
        <f>'S&amp;P500'!B53</f>
        <v>Williams-Sonoma Inc</v>
      </c>
      <c r="D53" s="78">
        <f>'S&amp;P500'!C53</f>
        <v>24686737227.689999</v>
      </c>
      <c r="E53" t="str">
        <f>'S&amp;P500'!A53</f>
        <v>WSM.N</v>
      </c>
    </row>
    <row r="54" spans="2:5" x14ac:dyDescent="0.25">
      <c r="B54" s="77">
        <f>'S&amp;P500'!D54</f>
        <v>-5.2006420545746307E-2</v>
      </c>
      <c r="C54" t="str">
        <f>'S&amp;P500'!B54</f>
        <v>Newmont Corporation</v>
      </c>
      <c r="D54" s="78">
        <f>'S&amp;P500'!C54</f>
        <v>128899983315.72</v>
      </c>
      <c r="E54" t="str">
        <f>'S&amp;P500'!A54</f>
        <v>NEM.N</v>
      </c>
    </row>
    <row r="55" spans="2:5" x14ac:dyDescent="0.25">
      <c r="B55" s="77">
        <f>'S&amp;P500'!D55</f>
        <v>4.58949515553297E-3</v>
      </c>
      <c r="C55" t="str">
        <f>'S&amp;P500'!B55</f>
        <v>American International Group Inc</v>
      </c>
      <c r="D55" s="78">
        <f>'S&amp;P500'!C55</f>
        <v>47760680000</v>
      </c>
      <c r="E55" t="str">
        <f>'S&amp;P500'!A55</f>
        <v>AIG.N</v>
      </c>
    </row>
    <row r="56" spans="2:5" x14ac:dyDescent="0.25">
      <c r="B56" s="77">
        <f>'S&amp;P500'!D56</f>
        <v>-6.6314604796121598E-2</v>
      </c>
      <c r="C56" t="str">
        <f>'S&amp;P500'!B56</f>
        <v>Wynn Resorts Ltd</v>
      </c>
      <c r="D56" s="78">
        <f>'S&amp;P500'!C56</f>
        <v>11213647560.15</v>
      </c>
      <c r="E56" t="str">
        <f>'S&amp;P500'!A56</f>
        <v>WYNN.OQ</v>
      </c>
    </row>
    <row r="57" spans="2:5" x14ac:dyDescent="0.25">
      <c r="B57" s="77">
        <f>'S&amp;P500'!D57</f>
        <v>8.195299627092199E-3</v>
      </c>
      <c r="C57" t="str">
        <f>'S&amp;P500'!B57</f>
        <v>Vertex Pharmaceuticals Inc</v>
      </c>
      <c r="D57" s="78">
        <f>'S&amp;P500'!C57</f>
        <v>117984330791.62</v>
      </c>
      <c r="E57" t="str">
        <f>'S&amp;P500'!A57</f>
        <v>VRTX.OQ</v>
      </c>
    </row>
    <row r="58" spans="2:5" x14ac:dyDescent="0.25">
      <c r="B58" s="77">
        <f>'S&amp;P500'!D58</f>
        <v>-1.5368727979589301E-2</v>
      </c>
      <c r="C58" t="str">
        <f>'S&amp;P500'!B58</f>
        <v>Visa Inc</v>
      </c>
      <c r="D58" s="78">
        <f>'S&amp;P500'!C58</f>
        <v>617890096819.07996</v>
      </c>
      <c r="E58" t="str">
        <f>'S&amp;P500'!A58</f>
        <v>V.N</v>
      </c>
    </row>
    <row r="59" spans="2:5" x14ac:dyDescent="0.25">
      <c r="B59" s="77">
        <f>'S&amp;P500'!D59</f>
        <v>2.1251648834823299E-2</v>
      </c>
      <c r="C59" t="str">
        <f>'S&amp;P500'!B59</f>
        <v>Alliant Energy Corp</v>
      </c>
      <c r="D59" s="78">
        <f>'S&amp;P500'!C59</f>
        <v>17911501049.52</v>
      </c>
      <c r="E59" t="str">
        <f>'S&amp;P500'!A59</f>
        <v>LNT.OQ</v>
      </c>
    </row>
    <row r="60" spans="2:5" x14ac:dyDescent="0.25">
      <c r="B60" s="77">
        <f>'S&amp;P500'!D60</f>
        <v>-2.3796699799246E-2</v>
      </c>
      <c r="C60" t="str">
        <f>'S&amp;P500'!B60</f>
        <v>Deere &amp; Co</v>
      </c>
      <c r="D60" s="78">
        <f>'S&amp;P500'!C60</f>
        <v>162132344074.38</v>
      </c>
      <c r="E60" t="str">
        <f>'S&amp;P500'!A60</f>
        <v>DE.N</v>
      </c>
    </row>
    <row r="61" spans="2:5" x14ac:dyDescent="0.25">
      <c r="B61" s="77">
        <f>'S&amp;P500'!D61</f>
        <v>5.7212205270458201E-3</v>
      </c>
      <c r="C61" t="str">
        <f>'S&amp;P500'!B61</f>
        <v>Deckers Outdoor Corp</v>
      </c>
      <c r="D61" s="78">
        <f>'S&amp;P500'!C61</f>
        <v>16469035635.42</v>
      </c>
      <c r="E61" t="str">
        <f>'S&amp;P500'!A61</f>
        <v>DECK.N</v>
      </c>
    </row>
    <row r="62" spans="2:5" x14ac:dyDescent="0.25">
      <c r="B62" s="77">
        <f>'S&amp;P500'!D62</f>
        <v>2.0279774929665702E-2</v>
      </c>
      <c r="C62" t="str">
        <f>'S&amp;P500'!B62</f>
        <v>MSCI Inc</v>
      </c>
      <c r="D62" s="78">
        <f>'S&amp;P500'!C62</f>
        <v>38369614213.239998</v>
      </c>
      <c r="E62" t="str">
        <f>'S&amp;P500'!A62</f>
        <v>MSCI.N</v>
      </c>
    </row>
    <row r="63" spans="2:5" x14ac:dyDescent="0.25">
      <c r="B63" s="77">
        <f>'S&amp;P500'!D63</f>
        <v>-8.7854302937026993E-2</v>
      </c>
      <c r="C63" t="str">
        <f>'S&amp;P500'!B63</f>
        <v>Robinhood Markets Inc</v>
      </c>
      <c r="D63" s="78">
        <f>'S&amp;P500'!C63</f>
        <v>64102478083.839996</v>
      </c>
      <c r="E63" t="str">
        <f>'S&amp;P500'!A63</f>
        <v>HOOD.OQ</v>
      </c>
    </row>
    <row r="64" spans="2:5" x14ac:dyDescent="0.25">
      <c r="B64" s="77">
        <f>'S&amp;P500'!D64</f>
        <v>-3.1789473684210499E-2</v>
      </c>
      <c r="C64" t="str">
        <f>'S&amp;P500'!B64</f>
        <v>Veralto Corp</v>
      </c>
      <c r="D64" s="78">
        <f>'S&amp;P500'!C64</f>
        <v>22838389793.099998</v>
      </c>
      <c r="E64" t="str">
        <f>'S&amp;P500'!A64</f>
        <v>VLTO.N</v>
      </c>
    </row>
    <row r="65" spans="2:5" x14ac:dyDescent="0.25">
      <c r="B65" s="77">
        <f>'S&amp;P500'!D65</f>
        <v>-7.4794315632010803E-3</v>
      </c>
      <c r="C65" t="str">
        <f>'S&amp;P500'!B65</f>
        <v>A O Smith Corp</v>
      </c>
      <c r="D65" s="78">
        <f>'S&amp;P500'!C65</f>
        <v>11010643191.540001</v>
      </c>
      <c r="E65" t="str">
        <f>'S&amp;P500'!A65</f>
        <v>AOS.N</v>
      </c>
    </row>
    <row r="66" spans="2:5" x14ac:dyDescent="0.25">
      <c r="B66" s="77">
        <f>'S&amp;P500'!D66</f>
        <v>1.84202310334061E-2</v>
      </c>
      <c r="C66" t="str">
        <f>'S&amp;P500'!B66</f>
        <v>Vistra Corp</v>
      </c>
      <c r="D66" s="78">
        <f>'S&amp;P500'!C66</f>
        <v>55262437419</v>
      </c>
      <c r="E66" t="str">
        <f>'S&amp;P500'!A66</f>
        <v>VST.N</v>
      </c>
    </row>
    <row r="67" spans="2:5" x14ac:dyDescent="0.25">
      <c r="B67" s="77">
        <f>'S&amp;P500'!D67</f>
        <v>-8.6671499259353101E-3</v>
      </c>
      <c r="C67" t="str">
        <f>'S&amp;P500'!B67</f>
        <v>Norfolk Southern Corp</v>
      </c>
      <c r="D67" s="78">
        <f>'S&amp;P500'!C67</f>
        <v>70636884743.5</v>
      </c>
      <c r="E67" t="str">
        <f>'S&amp;P500'!A67</f>
        <v>NSC.N</v>
      </c>
    </row>
    <row r="68" spans="2:5" x14ac:dyDescent="0.25">
      <c r="B68" s="77">
        <f>'S&amp;P500'!D68</f>
        <v>-3.7777406974803897E-2</v>
      </c>
      <c r="C68" t="str">
        <f>'S&amp;P500'!B68</f>
        <v>Cadence Design Systems Inc</v>
      </c>
      <c r="D68" s="78">
        <f>'S&amp;P500'!C68</f>
        <v>78483714330</v>
      </c>
      <c r="E68" t="str">
        <f>'S&amp;P500'!A68</f>
        <v>CDNS.OQ</v>
      </c>
    </row>
    <row r="69" spans="2:5" x14ac:dyDescent="0.25">
      <c r="B69" s="77">
        <f>'S&amp;P500'!D69</f>
        <v>1.0453702859573899E-2</v>
      </c>
      <c r="C69" t="str">
        <f>'S&amp;P500'!B69</f>
        <v>Chubb Ltd</v>
      </c>
      <c r="D69" s="78">
        <f>'S&amp;P500'!C69</f>
        <v>130045068989.77</v>
      </c>
      <c r="E69" t="str">
        <f>'S&amp;P500'!A69</f>
        <v>CB.N</v>
      </c>
    </row>
    <row r="70" spans="2:5" x14ac:dyDescent="0.25">
      <c r="B70" s="77">
        <f>'S&amp;P500'!D70</f>
        <v>1.41493903663157E-2</v>
      </c>
      <c r="C70" t="str">
        <f>'S&amp;P500'!B70</f>
        <v>Autozone Inc</v>
      </c>
      <c r="D70" s="78">
        <f>'S&amp;P500'!C70</f>
        <v>62770669100.910004</v>
      </c>
      <c r="E70" t="str">
        <f>'S&amp;P500'!A70</f>
        <v>AZO.N</v>
      </c>
    </row>
    <row r="71" spans="2:5" x14ac:dyDescent="0.25">
      <c r="B71" s="77">
        <f>'S&amp;P500'!D71</f>
        <v>4.2872454448017495E-3</v>
      </c>
      <c r="C71" t="str">
        <f>'S&amp;P500'!B71</f>
        <v>Warner Bros Discovery Inc</v>
      </c>
      <c r="D71" s="78">
        <f>'S&amp;P500'!C71</f>
        <v>69667790183.669998</v>
      </c>
      <c r="E71" t="str">
        <f>'S&amp;P500'!A71</f>
        <v>WBD.OQ</v>
      </c>
    </row>
    <row r="72" spans="2:5" x14ac:dyDescent="0.25">
      <c r="B72" s="77">
        <f>'S&amp;P500'!D72</f>
        <v>6.1338289962826796E-3</v>
      </c>
      <c r="C72" t="str">
        <f>'S&amp;P500'!B72</f>
        <v>Kimberly-Clark Corp</v>
      </c>
      <c r="D72" s="78">
        <f>'S&amp;P500'!C72</f>
        <v>35931494000</v>
      </c>
      <c r="E72" t="str">
        <f>'S&amp;P500'!A72</f>
        <v>KMB.OQ</v>
      </c>
    </row>
    <row r="73" spans="2:5" x14ac:dyDescent="0.25">
      <c r="B73" s="77">
        <f>'S&amp;P500'!D73</f>
        <v>2.6530868854520301E-2</v>
      </c>
      <c r="C73" t="str">
        <f>'S&amp;P500'!B73</f>
        <v>Yum! Brands Inc</v>
      </c>
      <c r="D73" s="78">
        <f>'S&amp;P500'!C73</f>
        <v>45335153919.120003</v>
      </c>
      <c r="E73" t="str">
        <f>'S&amp;P500'!A73</f>
        <v>YUM.N</v>
      </c>
    </row>
    <row r="74" spans="2:5" x14ac:dyDescent="0.25">
      <c r="B74" s="77">
        <f>'S&amp;P500'!D74</f>
        <v>-2.5040034939583601E-2</v>
      </c>
      <c r="C74" t="str">
        <f>'S&amp;P500'!B74</f>
        <v>Ares Management Corp</v>
      </c>
      <c r="D74" s="78">
        <f>'S&amp;P500'!C74</f>
        <v>43780849129.160004</v>
      </c>
      <c r="E74" t="str">
        <f>'S&amp;P500'!A74</f>
        <v>ARES.N</v>
      </c>
    </row>
    <row r="75" spans="2:5" x14ac:dyDescent="0.25">
      <c r="B75" s="77">
        <f>'S&amp;P500'!D75</f>
        <v>-4.9381225475399998E-2</v>
      </c>
      <c r="C75" t="str">
        <f>'S&amp;P500'!B75</f>
        <v>Jack Henry &amp; Associates Inc</v>
      </c>
      <c r="D75" s="78">
        <f>'S&amp;P500'!C75</f>
        <v>11364195438.959999</v>
      </c>
      <c r="E75" t="str">
        <f>'S&amp;P500'!A75</f>
        <v>JKHY.OQ</v>
      </c>
    </row>
    <row r="76" spans="2:5" x14ac:dyDescent="0.25">
      <c r="B76" s="77">
        <f>'S&amp;P500'!D76</f>
        <v>3.4192229038854799E-2</v>
      </c>
      <c r="C76" t="str">
        <f>'S&amp;P500'!B76</f>
        <v>American Electric Power Company Inc</v>
      </c>
      <c r="D76" s="78">
        <f>'S&amp;P500'!C76</f>
        <v>67525571427.900002</v>
      </c>
      <c r="E76" t="str">
        <f>'S&amp;P500'!A76</f>
        <v>AEP.OQ</v>
      </c>
    </row>
    <row r="77" spans="2:5" x14ac:dyDescent="0.25">
      <c r="B77" s="77">
        <f>'S&amp;P500'!D77</f>
        <v>8.9386020612514105E-3</v>
      </c>
      <c r="C77" t="str">
        <f>'S&amp;P500'!B77</f>
        <v>Allstate Corp</v>
      </c>
      <c r="D77" s="78">
        <f>'S&amp;P500'!C77</f>
        <v>53705600000</v>
      </c>
      <c r="E77" t="str">
        <f>'S&amp;P500'!A77</f>
        <v>ALL.N</v>
      </c>
    </row>
    <row r="78" spans="2:5" x14ac:dyDescent="0.25">
      <c r="B78" s="77">
        <f>'S&amp;P500'!D78</f>
        <v>1.14521513353116E-2</v>
      </c>
      <c r="C78" t="str">
        <f>'S&amp;P500'!B78</f>
        <v>VeriSign, Inc</v>
      </c>
      <c r="D78" s="78">
        <f>'S&amp;P500'!C78</f>
        <v>20004355000</v>
      </c>
      <c r="E78" t="str">
        <f>'S&amp;P500'!A78</f>
        <v>VRSN.OQ</v>
      </c>
    </row>
    <row r="79" spans="2:5" x14ac:dyDescent="0.25">
      <c r="B79" s="77">
        <f>'S&amp;P500'!D79</f>
        <v>-1.1528229382205199E-2</v>
      </c>
      <c r="C79" t="str">
        <f>'S&amp;P500'!B79</f>
        <v>PepsiCo Inc</v>
      </c>
      <c r="D79" s="78">
        <f>'S&amp;P500'!C79</f>
        <v>228503721661.60001</v>
      </c>
      <c r="E79" t="str">
        <f>'S&amp;P500'!A79</f>
        <v>PEP.OQ</v>
      </c>
    </row>
    <row r="80" spans="2:5" x14ac:dyDescent="0.25">
      <c r="B80" s="77">
        <f>'S&amp;P500'!D80</f>
        <v>-2.5327553455750701E-3</v>
      </c>
      <c r="C80" t="str">
        <f>'S&amp;P500'!B80</f>
        <v>Arthur J. Gallagher &amp; Co.</v>
      </c>
      <c r="D80" s="78">
        <f>'S&amp;P500'!C80</f>
        <v>52626115040</v>
      </c>
      <c r="E80" t="str">
        <f>'S&amp;P500'!A80</f>
        <v>AJG.N</v>
      </c>
    </row>
    <row r="81" spans="2:5" x14ac:dyDescent="0.25">
      <c r="B81" s="77">
        <f>'S&amp;P500'!D81</f>
        <v>1.6535194174757399E-2</v>
      </c>
      <c r="C81" t="str">
        <f>'S&amp;P500'!B81</f>
        <v>Altria Group Inc</v>
      </c>
      <c r="D81" s="78">
        <f>'S&amp;P500'!C81</f>
        <v>112196069081.97</v>
      </c>
      <c r="E81" t="str">
        <f>'S&amp;P500'!A81</f>
        <v>MO.N</v>
      </c>
    </row>
    <row r="82" spans="2:5" x14ac:dyDescent="0.25">
      <c r="B82" s="77">
        <f>'S&amp;P500'!D82</f>
        <v>-4.6325376884422197E-2</v>
      </c>
      <c r="C82" t="str">
        <f>'S&amp;P500'!B82</f>
        <v>Skyworks Solutions Inc</v>
      </c>
      <c r="D82" s="78">
        <f>'S&amp;P500'!C82</f>
        <v>9132189456.7600002</v>
      </c>
      <c r="E82" t="str">
        <f>'S&amp;P500'!A82</f>
        <v>SWKS.OQ</v>
      </c>
    </row>
    <row r="83" spans="2:5" x14ac:dyDescent="0.25">
      <c r="B83" s="77">
        <f>'S&amp;P500'!D83</f>
        <v>4.04487521941532E-3</v>
      </c>
      <c r="C83" t="str">
        <f>'S&amp;P500'!B83</f>
        <v>PPG Industries Inc</v>
      </c>
      <c r="D83" s="78">
        <f>'S&amp;P500'!C83</f>
        <v>29522064000</v>
      </c>
      <c r="E83" t="str">
        <f>'S&amp;P500'!A83</f>
        <v>PPG.N</v>
      </c>
    </row>
    <row r="84" spans="2:5" x14ac:dyDescent="0.25">
      <c r="B84" s="77">
        <f>'S&amp;P500'!D84</f>
        <v>-4.36197132184599E-2</v>
      </c>
      <c r="C84" t="str">
        <f>'S&amp;P500'!B84</f>
        <v>Charles River Laboratories International Inc</v>
      </c>
      <c r="D84" s="78">
        <f>'S&amp;P500'!C84</f>
        <v>7812463866.54</v>
      </c>
      <c r="E84" t="str">
        <f>'S&amp;P500'!A84</f>
        <v>CRL.N</v>
      </c>
    </row>
    <row r="85" spans="2:5" x14ac:dyDescent="0.25">
      <c r="B85" s="77">
        <f>'S&amp;P500'!D85</f>
        <v>2.8180354267310897E-3</v>
      </c>
      <c r="C85" t="str">
        <f>'S&amp;P500'!B85</f>
        <v>CMS Energy Corp</v>
      </c>
      <c r="D85" s="78">
        <f>'S&amp;P500'!C85</f>
        <v>22898833931.73</v>
      </c>
      <c r="E85" t="str">
        <f>'S&amp;P500'!A85</f>
        <v>CMS.N</v>
      </c>
    </row>
    <row r="86" spans="2:5" x14ac:dyDescent="0.25">
      <c r="B86" s="77">
        <f>'S&amp;P500'!D86</f>
        <v>-5.9327344892416894E-2</v>
      </c>
      <c r="C86" t="str">
        <f>'S&amp;P500'!B86</f>
        <v>CoStar Group Inc</v>
      </c>
      <c r="D86" s="78">
        <f>'S&amp;P500'!C86</f>
        <v>19084740278.73</v>
      </c>
      <c r="E86" t="str">
        <f>'S&amp;P500'!A86</f>
        <v>CSGP.OQ</v>
      </c>
    </row>
    <row r="87" spans="2:5" x14ac:dyDescent="0.25">
      <c r="B87" s="77">
        <f>'S&amp;P500'!D87</f>
        <v>-5.1748319388693594E-3</v>
      </c>
      <c r="C87" t="str">
        <f>'S&amp;P500'!B87</f>
        <v>Texas Pacific Land Corp</v>
      </c>
      <c r="D87" s="78">
        <f>'S&amp;P500'!C87</f>
        <v>28361187822</v>
      </c>
      <c r="E87" t="str">
        <f>'S&amp;P500'!A87</f>
        <v>TPL.N</v>
      </c>
    </row>
    <row r="88" spans="2:5" x14ac:dyDescent="0.25">
      <c r="B88" s="77">
        <f>'S&amp;P500'!D88</f>
        <v>-2.2874680616240498E-2</v>
      </c>
      <c r="C88" t="str">
        <f>'S&amp;P500'!B88</f>
        <v>Teledyne Technologies Inc</v>
      </c>
      <c r="D88" s="78">
        <f>'S&amp;P500'!C88</f>
        <v>30344422898.099998</v>
      </c>
      <c r="E88" t="str">
        <f>'S&amp;P500'!A88</f>
        <v>TDY.N</v>
      </c>
    </row>
    <row r="89" spans="2:5" x14ac:dyDescent="0.25">
      <c r="B89" s="77">
        <f>'S&amp;P500'!D89</f>
        <v>3.7846131365529397E-2</v>
      </c>
      <c r="C89" t="str">
        <f>'S&amp;P500'!B89</f>
        <v>Western Digital Corp</v>
      </c>
      <c r="D89" s="78">
        <f>'S&amp;P500'!C89</f>
        <v>96320673640.199997</v>
      </c>
      <c r="E89" t="str">
        <f>'S&amp;P500'!A89</f>
        <v>WDC.OQ</v>
      </c>
    </row>
    <row r="90" spans="2:5" x14ac:dyDescent="0.25">
      <c r="B90" s="77">
        <f>'S&amp;P500'!D90</f>
        <v>-1.0229965156794401E-2</v>
      </c>
      <c r="C90" t="str">
        <f>'S&amp;P500'!B90</f>
        <v>Marriott International Inc</v>
      </c>
      <c r="D90" s="78">
        <f>'S&amp;P500'!C90</f>
        <v>94090715434.320007</v>
      </c>
      <c r="E90" t="str">
        <f>'S&amp;P500'!A90</f>
        <v>MAR.OQ</v>
      </c>
    </row>
    <row r="91" spans="2:5" x14ac:dyDescent="0.25">
      <c r="B91" s="77">
        <f>'S&amp;P500'!D91</f>
        <v>1.3054463784390799E-2</v>
      </c>
      <c r="C91" t="str">
        <f>'S&amp;P500'!B91</f>
        <v>Extra Space Storage Inc</v>
      </c>
      <c r="D91" s="78">
        <f>'S&amp;P500'!C91</f>
        <v>30635815697.200001</v>
      </c>
      <c r="E91" t="str">
        <f>'S&amp;P500'!A91</f>
        <v>EXR.N</v>
      </c>
    </row>
    <row r="92" spans="2:5" x14ac:dyDescent="0.25">
      <c r="B92" s="77">
        <f>'S&amp;P500'!D92</f>
        <v>-2.5609756097560998E-2</v>
      </c>
      <c r="C92" t="str">
        <f>'S&amp;P500'!B92</f>
        <v>Gilead Sciences Inc</v>
      </c>
      <c r="D92" s="78">
        <f>'S&amp;P500'!C92</f>
        <v>188347573567.63</v>
      </c>
      <c r="E92" t="str">
        <f>'S&amp;P500'!A92</f>
        <v>GILD.OQ</v>
      </c>
    </row>
    <row r="93" spans="2:5" x14ac:dyDescent="0.25">
      <c r="B93" s="77">
        <f>'S&amp;P500'!D93</f>
        <v>-3.1638446030352201E-2</v>
      </c>
      <c r="C93" t="str">
        <f>'S&amp;P500'!B93</f>
        <v>EMCOR Group Inc</v>
      </c>
      <c r="D93" s="78">
        <f>'S&amp;P500'!C93</f>
        <v>35048537901.519997</v>
      </c>
      <c r="E93" t="str">
        <f>'S&amp;P500'!A93</f>
        <v>EME.N</v>
      </c>
    </row>
    <row r="94" spans="2:5" x14ac:dyDescent="0.25">
      <c r="B94" s="77">
        <f>'S&amp;P500'!D94</f>
        <v>1.18112971583395E-3</v>
      </c>
      <c r="C94" t="str">
        <f>'S&amp;P500'!B94</f>
        <v>Globe Life Inc</v>
      </c>
      <c r="D94" s="78">
        <f>'S&amp;P500'!C94</f>
        <v>11471195780</v>
      </c>
      <c r="E94" t="str">
        <f>'S&amp;P500'!A94</f>
        <v>GL.N</v>
      </c>
    </row>
    <row r="95" spans="2:5" x14ac:dyDescent="0.25">
      <c r="B95" s="77">
        <f>'S&amp;P500'!D95</f>
        <v>-7.94251134644486E-3</v>
      </c>
      <c r="C95" t="str">
        <f>'S&amp;P500'!B95</f>
        <v>Invesco Ltd</v>
      </c>
      <c r="D95" s="78">
        <f>'S&amp;P500'!C95</f>
        <v>11646120000</v>
      </c>
      <c r="E95" t="str">
        <f>'S&amp;P500'!A95</f>
        <v>IVZ.N</v>
      </c>
    </row>
    <row r="96" spans="2:5" x14ac:dyDescent="0.25">
      <c r="B96" s="77">
        <f>'S&amp;P500'!D96</f>
        <v>-1.6752464880900399E-2</v>
      </c>
      <c r="C96" t="str">
        <f>'S&amp;P500'!B96</f>
        <v>Target Corp</v>
      </c>
      <c r="D96" s="78">
        <f>'S&amp;P500'!C96</f>
        <v>51026755244.419998</v>
      </c>
      <c r="E96" t="str">
        <f>'S&amp;P500'!A96</f>
        <v>TGT.N</v>
      </c>
    </row>
    <row r="97" spans="2:5" x14ac:dyDescent="0.25">
      <c r="B97" s="77">
        <f>'S&amp;P500'!D97</f>
        <v>-4.3865328585302697E-2</v>
      </c>
      <c r="C97" t="str">
        <f>'S&amp;P500'!B97</f>
        <v>BXP Inc</v>
      </c>
      <c r="D97" s="78">
        <f>'S&amp;P500'!C97</f>
        <v>9365447962.8600006</v>
      </c>
      <c r="E97" t="str">
        <f>'S&amp;P500'!A97</f>
        <v>BXP.N</v>
      </c>
    </row>
    <row r="98" spans="2:5" x14ac:dyDescent="0.25">
      <c r="B98" s="77">
        <f>'S&amp;P500'!D98</f>
        <v>-5.7182868479401803E-3</v>
      </c>
      <c r="C98" t="str">
        <f>'S&amp;P500'!B98</f>
        <v>Ventas Inc</v>
      </c>
      <c r="D98" s="78">
        <f>'S&amp;P500'!C98</f>
        <v>40467037084.800003</v>
      </c>
      <c r="E98" t="str">
        <f>'S&amp;P500'!A98</f>
        <v>VTR.N</v>
      </c>
    </row>
    <row r="99" spans="2:5" x14ac:dyDescent="0.25">
      <c r="B99" s="77">
        <f>'S&amp;P500'!D99</f>
        <v>-1.688094840541E-2</v>
      </c>
      <c r="C99" t="str">
        <f>'S&amp;P500'!B99</f>
        <v>Cummins Inc</v>
      </c>
      <c r="D99" s="78">
        <f>'S&amp;P500'!C99</f>
        <v>81350442959.770004</v>
      </c>
      <c r="E99" t="str">
        <f>'S&amp;P500'!A99</f>
        <v>CMI.N</v>
      </c>
    </row>
    <row r="100" spans="2:5" x14ac:dyDescent="0.25">
      <c r="B100" s="77">
        <f>'S&amp;P500'!D100</f>
        <v>-1.1752340913433901E-2</v>
      </c>
      <c r="C100" t="str">
        <f>'S&amp;P500'!B100</f>
        <v>Quest Diagnostics Inc</v>
      </c>
      <c r="D100" s="78">
        <f>'S&amp;P500'!C100</f>
        <v>22754600000</v>
      </c>
      <c r="E100" t="str">
        <f>'S&amp;P500'!A100</f>
        <v>DGX.N</v>
      </c>
    </row>
    <row r="101" spans="2:5" x14ac:dyDescent="0.25">
      <c r="B101" s="77">
        <f>'S&amp;P500'!D101</f>
        <v>-8.8014240506328906E-3</v>
      </c>
      <c r="C101" t="str">
        <f>'S&amp;P500'!B101</f>
        <v>Electronic Arts Inc</v>
      </c>
      <c r="D101" s="78">
        <f>'S&amp;P500'!C101</f>
        <v>50165859307.980003</v>
      </c>
      <c r="E101" t="str">
        <f>'S&amp;P500'!A101</f>
        <v>EA.OQ</v>
      </c>
    </row>
    <row r="102" spans="2:5" x14ac:dyDescent="0.25">
      <c r="B102" s="77">
        <f>'S&amp;P500'!D102</f>
        <v>-6.7983801693459203E-2</v>
      </c>
      <c r="C102" t="str">
        <f>'S&amp;P500'!B102</f>
        <v>Solventum Corp</v>
      </c>
      <c r="D102" s="78">
        <f>'S&amp;P500'!C102</f>
        <v>13173341954.15</v>
      </c>
      <c r="E102" t="str">
        <f>'S&amp;P500'!A102</f>
        <v>SOLV.N</v>
      </c>
    </row>
    <row r="103" spans="2:5" x14ac:dyDescent="0.25">
      <c r="B103" s="77">
        <f>'S&amp;P500'!D103</f>
        <v>-7.5031525851197997E-3</v>
      </c>
      <c r="C103" t="str">
        <f>'S&amp;P500'!B103</f>
        <v>Raymond James Financial Inc</v>
      </c>
      <c r="D103" s="78">
        <f>'S&amp;P500'!C103</f>
        <v>31024100134.169998</v>
      </c>
      <c r="E103" t="str">
        <f>'S&amp;P500'!A103</f>
        <v>RJF.N</v>
      </c>
    </row>
    <row r="104" spans="2:5" x14ac:dyDescent="0.25">
      <c r="B104" s="77">
        <f>'S&amp;P500'!D104</f>
        <v>-7.2963849860073302E-2</v>
      </c>
      <c r="C104" t="str">
        <f>'S&amp;P500'!B104</f>
        <v>Corpay Inc</v>
      </c>
      <c r="D104" s="78">
        <f>'S&amp;P500'!C104</f>
        <v>22478922553.919998</v>
      </c>
      <c r="E104" t="str">
        <f>'S&amp;P500'!A104</f>
        <v>CPAY.N</v>
      </c>
    </row>
    <row r="105" spans="2:5" x14ac:dyDescent="0.25">
      <c r="B105" s="77">
        <f>'S&amp;P500'!D105</f>
        <v>-1.8404907975460003E-2</v>
      </c>
      <c r="C105" t="str">
        <f>'S&amp;P500'!B105</f>
        <v>Chevron Corp</v>
      </c>
      <c r="D105" s="78">
        <f>'S&amp;P500'!C105</f>
        <v>361152000000</v>
      </c>
      <c r="E105" t="str">
        <f>'S&amp;P500'!A105</f>
        <v>CVX.N</v>
      </c>
    </row>
    <row r="106" spans="2:5" x14ac:dyDescent="0.25">
      <c r="B106" s="77">
        <f>'S&amp;P500'!D106</f>
        <v>-1.7843289371605998E-2</v>
      </c>
      <c r="C106" t="str">
        <f>'S&amp;P500'!B106</f>
        <v>Slb NV</v>
      </c>
      <c r="D106" s="78">
        <f>'S&amp;P500'!C106</f>
        <v>75723586400.399994</v>
      </c>
      <c r="E106" t="str">
        <f>'S&amp;P500'!A106</f>
        <v>SLB.N</v>
      </c>
    </row>
    <row r="107" spans="2:5" x14ac:dyDescent="0.25">
      <c r="B107" s="77">
        <f>'S&amp;P500'!D107</f>
        <v>2.99243967585676E-2</v>
      </c>
      <c r="C107" t="str">
        <f>'S&amp;P500'!B107</f>
        <v>AbbVie Inc</v>
      </c>
      <c r="D107" s="78">
        <f>'S&amp;P500'!C107</f>
        <v>402080003780</v>
      </c>
      <c r="E107" t="str">
        <f>'S&amp;P500'!A107</f>
        <v>ABBV.N</v>
      </c>
    </row>
    <row r="108" spans="2:5" x14ac:dyDescent="0.25">
      <c r="B108" s="77">
        <f>'S&amp;P500'!D108</f>
        <v>-3.38060491938331E-2</v>
      </c>
      <c r="C108" t="str">
        <f>'S&amp;P500'!B108</f>
        <v>Applied Materials Inc</v>
      </c>
      <c r="D108" s="78">
        <f>'S&amp;P500'!C108</f>
        <v>260650190577.79001</v>
      </c>
      <c r="E108" t="str">
        <f>'S&amp;P500'!A108</f>
        <v>AMAT.OQ</v>
      </c>
    </row>
    <row r="109" spans="2:5" x14ac:dyDescent="0.25">
      <c r="B109" s="77">
        <f>'S&amp;P500'!D109</f>
        <v>-3.2445820433436599E-2</v>
      </c>
      <c r="C109" t="str">
        <f>'S&amp;P500'!B109</f>
        <v>Phillips 66</v>
      </c>
      <c r="D109" s="78">
        <f>'S&amp;P500'!C109</f>
        <v>62960456555.099998</v>
      </c>
      <c r="E109" t="str">
        <f>'S&amp;P500'!A109</f>
        <v>PSX.N</v>
      </c>
    </row>
    <row r="110" spans="2:5" x14ac:dyDescent="0.25">
      <c r="B110" s="77">
        <f>'S&amp;P500'!D110</f>
        <v>-2.4781812304708599E-2</v>
      </c>
      <c r="C110" t="str">
        <f>'S&amp;P500'!B110</f>
        <v>Principal Financial Group Inc</v>
      </c>
      <c r="D110" s="78">
        <f>'S&amp;P500'!C110</f>
        <v>19884489729.93</v>
      </c>
      <c r="E110" t="str">
        <f>'S&amp;P500'!A110</f>
        <v>PFG.OQ</v>
      </c>
    </row>
    <row r="111" spans="2:5" x14ac:dyDescent="0.25">
      <c r="B111" s="77">
        <f>'S&amp;P500'!D111</f>
        <v>-2.2241992882562199E-2</v>
      </c>
      <c r="C111" t="str">
        <f>'S&amp;P500'!B111</f>
        <v>Devon Energy Corp</v>
      </c>
      <c r="D111" s="78">
        <f>'S&amp;P500'!C111</f>
        <v>27266819507.200001</v>
      </c>
      <c r="E111" t="str">
        <f>'S&amp;P500'!A111</f>
        <v>DVN.N</v>
      </c>
    </row>
    <row r="112" spans="2:5" x14ac:dyDescent="0.25">
      <c r="B112" s="77">
        <f>'S&amp;P500'!D112</f>
        <v>-3.8763750654793299E-3</v>
      </c>
      <c r="C112" t="str">
        <f>'S&amp;P500'!B112</f>
        <v>Charles Schwab Corp</v>
      </c>
      <c r="D112" s="78">
        <f>'S&amp;P500'!C112</f>
        <v>168951148091.60001</v>
      </c>
      <c r="E112" t="str">
        <f>'S&amp;P500'!A112</f>
        <v>SCHW.N</v>
      </c>
    </row>
    <row r="113" spans="2:5" x14ac:dyDescent="0.25">
      <c r="B113" s="77">
        <f>'S&amp;P500'!D113</f>
        <v>1.9075144508671198E-3</v>
      </c>
      <c r="C113" t="str">
        <f>'S&amp;P500'!B113</f>
        <v>Marsh &amp; McLennan Companies Inc</v>
      </c>
      <c r="D113" s="78">
        <f>'S&amp;P500'!C113</f>
        <v>83913256772.490005</v>
      </c>
      <c r="E113" t="str">
        <f>'S&amp;P500'!A113</f>
        <v>MRSH.N</v>
      </c>
    </row>
    <row r="114" spans="2:5" x14ac:dyDescent="0.25">
      <c r="B114" s="77">
        <f>'S&amp;P500'!D114</f>
        <v>1.75321725965179E-2</v>
      </c>
      <c r="C114" t="str">
        <f>'S&amp;P500'!B114</f>
        <v>Elevance Health Inc</v>
      </c>
      <c r="D114" s="78">
        <f>'S&amp;P500'!C114</f>
        <v>74165596298.679993</v>
      </c>
      <c r="E114" t="str">
        <f>'S&amp;P500'!A114</f>
        <v>ELV.N</v>
      </c>
    </row>
    <row r="115" spans="2:5" x14ac:dyDescent="0.25">
      <c r="B115" s="77">
        <f>'S&amp;P500'!D115</f>
        <v>-4.5789368903045302E-3</v>
      </c>
      <c r="C115" t="str">
        <f>'S&amp;P500'!B115</f>
        <v>Church &amp; Dwight Co Inc</v>
      </c>
      <c r="D115" s="78">
        <f>'S&amp;P500'!C115</f>
        <v>24013007100</v>
      </c>
      <c r="E115" t="str">
        <f>'S&amp;P500'!A115</f>
        <v>CHD.N</v>
      </c>
    </row>
    <row r="116" spans="2:5" x14ac:dyDescent="0.25">
      <c r="B116" s="77">
        <f>'S&amp;P500'!D116</f>
        <v>-1.2445844820795599E-2</v>
      </c>
      <c r="C116" t="str">
        <f>'S&amp;P500'!B116</f>
        <v>Apollo Global Management Inc</v>
      </c>
      <c r="D116" s="78">
        <f>'S&amp;P500'!C116</f>
        <v>72767577977.009995</v>
      </c>
      <c r="E116" t="str">
        <f>'S&amp;P500'!A116</f>
        <v>APO.N</v>
      </c>
    </row>
    <row r="117" spans="2:5" x14ac:dyDescent="0.25">
      <c r="B117" s="77">
        <f>'S&amp;P500'!D117</f>
        <v>-5.2135184700026198E-2</v>
      </c>
      <c r="C117" t="str">
        <f>'S&amp;P500'!B117</f>
        <v>Qnity Electronics Inc</v>
      </c>
      <c r="D117" s="78">
        <f>'S&amp;P500'!C117</f>
        <v>22735135076.759998</v>
      </c>
      <c r="E117" t="str">
        <f>'S&amp;P500'!A117</f>
        <v>Q.N</v>
      </c>
    </row>
    <row r="118" spans="2:5" x14ac:dyDescent="0.25">
      <c r="B118" s="77">
        <f>'S&amp;P500'!D118</f>
        <v>-1.0231923601637201E-2</v>
      </c>
      <c r="C118" t="str">
        <f>'S&amp;P500'!B118</f>
        <v>Campbell's Co</v>
      </c>
      <c r="D118" s="78">
        <f>'S&amp;P500'!C118</f>
        <v>8651855789.8999996</v>
      </c>
      <c r="E118" t="str">
        <f>'S&amp;P500'!A118</f>
        <v>CPB.OQ</v>
      </c>
    </row>
    <row r="119" spans="2:5" x14ac:dyDescent="0.25">
      <c r="B119" s="77">
        <f>'S&amp;P500'!D119</f>
        <v>-4.8275353773584904E-2</v>
      </c>
      <c r="C119" t="str">
        <f>'S&amp;P500'!B119</f>
        <v>Palantir Technologies Inc</v>
      </c>
      <c r="D119" s="78">
        <f>'S&amp;P500'!C119</f>
        <v>307643358675.94</v>
      </c>
      <c r="E119" t="str">
        <f>'S&amp;P500'!A119</f>
        <v>PLTR.OQ</v>
      </c>
    </row>
    <row r="120" spans="2:5" x14ac:dyDescent="0.25">
      <c r="B120" s="77">
        <f>'S&amp;P500'!D120</f>
        <v>-3.18279569892477E-3</v>
      </c>
      <c r="C120" t="str">
        <f>'S&amp;P500'!B120</f>
        <v>Aflac Inc</v>
      </c>
      <c r="D120" s="78">
        <f>'S&amp;P500'!C120</f>
        <v>60105797200</v>
      </c>
      <c r="E120" t="str">
        <f>'S&amp;P500'!A120</f>
        <v>AFL.N</v>
      </c>
    </row>
    <row r="121" spans="2:5" x14ac:dyDescent="0.25">
      <c r="B121" s="77">
        <f>'S&amp;P500'!D121</f>
        <v>-4.0752959441102202E-2</v>
      </c>
      <c r="C121" t="str">
        <f>'S&amp;P500'!B121</f>
        <v>Dupont De Nemours Inc</v>
      </c>
      <c r="D121" s="78">
        <f>'S&amp;P500'!C121</f>
        <v>20226530846.349998</v>
      </c>
      <c r="E121" t="str">
        <f>'S&amp;P500'!A121</f>
        <v>DD.N</v>
      </c>
    </row>
    <row r="122" spans="2:5" x14ac:dyDescent="0.25">
      <c r="B122" s="77">
        <f>'S&amp;P500'!D122</f>
        <v>-2.1124750214102202E-2</v>
      </c>
      <c r="C122" t="str">
        <f>'S&amp;P500'!B122</f>
        <v>Halliburton Co</v>
      </c>
      <c r="D122" s="78">
        <f>'S&amp;P500'!C122</f>
        <v>28719532750.049999</v>
      </c>
      <c r="E122" t="str">
        <f>'S&amp;P500'!A122</f>
        <v>HAL.N</v>
      </c>
    </row>
    <row r="123" spans="2:5" x14ac:dyDescent="0.25">
      <c r="B123" s="77">
        <f>'S&amp;P500'!D123</f>
        <v>-2.8855056064190799E-2</v>
      </c>
      <c r="C123" t="str">
        <f>'S&amp;P500'!B123</f>
        <v>Nucor Corp</v>
      </c>
      <c r="D123" s="78">
        <f>'S&amp;P500'!C123</f>
        <v>43210803405.790001</v>
      </c>
      <c r="E123" t="str">
        <f>'S&amp;P500'!A123</f>
        <v>NUE.N</v>
      </c>
    </row>
    <row r="124" spans="2:5" x14ac:dyDescent="0.25">
      <c r="B124" s="77">
        <f>'S&amp;P500'!D124</f>
        <v>-3.0469433375449603E-2</v>
      </c>
      <c r="C124" t="str">
        <f>'S&amp;P500'!B124</f>
        <v>Steel Dynamics Inc</v>
      </c>
      <c r="D124" s="78">
        <f>'S&amp;P500'!C124</f>
        <v>29135414719.09</v>
      </c>
      <c r="E124" t="str">
        <f>'S&amp;P500'!A124</f>
        <v>STLD.OQ</v>
      </c>
    </row>
    <row r="125" spans="2:5" x14ac:dyDescent="0.25">
      <c r="B125" s="77">
        <f>'S&amp;P500'!D125</f>
        <v>-1.8221781055019801E-2</v>
      </c>
      <c r="C125" t="str">
        <f>'S&amp;P500'!B125</f>
        <v>Qualcomm Inc</v>
      </c>
      <c r="D125" s="78">
        <f>'S&amp;P500'!C125</f>
        <v>147747490000</v>
      </c>
      <c r="E125" t="str">
        <f>'S&amp;P500'!A125</f>
        <v>QCOM.OQ</v>
      </c>
    </row>
    <row r="126" spans="2:5" x14ac:dyDescent="0.25">
      <c r="B126" s="77">
        <f>'S&amp;P500'!D126</f>
        <v>-3.7076840408382397E-2</v>
      </c>
      <c r="C126" t="str">
        <f>'S&amp;P500'!B126</f>
        <v>Chipotle Mexican Grill Inc</v>
      </c>
      <c r="D126" s="78">
        <f>'S&amp;P500'!C126</f>
        <v>46678840320</v>
      </c>
      <c r="E126" t="str">
        <f>'S&amp;P500'!A126</f>
        <v>CMG.N</v>
      </c>
    </row>
    <row r="127" spans="2:5" x14ac:dyDescent="0.25">
      <c r="B127" s="77">
        <f>'S&amp;P500'!D127</f>
        <v>2.2714512268397602E-2</v>
      </c>
      <c r="C127" t="str">
        <f>'S&amp;P500'!B127</f>
        <v>Eli Lilly and Co</v>
      </c>
      <c r="D127" s="78">
        <f>'S&amp;P500'!C127</f>
        <v>981563593380.39001</v>
      </c>
      <c r="E127" t="str">
        <f>'S&amp;P500'!A127</f>
        <v>LLY.N</v>
      </c>
    </row>
    <row r="128" spans="2:5" x14ac:dyDescent="0.25">
      <c r="B128" s="77">
        <f>'S&amp;P500'!D128</f>
        <v>-1.9394093040943097E-2</v>
      </c>
      <c r="C128" t="str">
        <f>'S&amp;P500'!B128</f>
        <v>MetLife Inc</v>
      </c>
      <c r="D128" s="78">
        <f>'S&amp;P500'!C128</f>
        <v>50694008000</v>
      </c>
      <c r="E128" t="str">
        <f>'S&amp;P500'!A128</f>
        <v>MET.N</v>
      </c>
    </row>
    <row r="129" spans="2:5" x14ac:dyDescent="0.25">
      <c r="B129" s="77">
        <f>'S&amp;P500'!D129</f>
        <v>-9.3761269383340097E-3</v>
      </c>
      <c r="C129" t="str">
        <f>'S&amp;P500'!B129</f>
        <v>Pfizer Inc</v>
      </c>
      <c r="D129" s="78">
        <f>'S&amp;P500'!C129</f>
        <v>156186386453.44</v>
      </c>
      <c r="E129" t="str">
        <f>'S&amp;P500'!A129</f>
        <v>PFE.N</v>
      </c>
    </row>
    <row r="130" spans="2:5" x14ac:dyDescent="0.25">
      <c r="B130" s="77">
        <f>'S&amp;P500'!D130</f>
        <v>-6.25E-2</v>
      </c>
      <c r="C130" t="str">
        <f>'S&amp;P500'!B130</f>
        <v>Alexandria Real Estate Equities Inc</v>
      </c>
      <c r="D130" s="78">
        <f>'S&amp;P500'!C130</f>
        <v>8734338194.3999996</v>
      </c>
      <c r="E130" t="str">
        <f>'S&amp;P500'!A130</f>
        <v>ARE.N</v>
      </c>
    </row>
    <row r="131" spans="2:5" x14ac:dyDescent="0.25">
      <c r="B131" s="77">
        <f>'S&amp;P500'!D131</f>
        <v>-3.0912596401028298E-2</v>
      </c>
      <c r="C131" t="str">
        <f>'S&amp;P500'!B131</f>
        <v>PTC Inc</v>
      </c>
      <c r="D131" s="78">
        <f>'S&amp;P500'!C131</f>
        <v>17943424331.639999</v>
      </c>
      <c r="E131" t="str">
        <f>'S&amp;P500'!A131</f>
        <v>PTC.OQ</v>
      </c>
    </row>
    <row r="132" spans="2:5" x14ac:dyDescent="0.25">
      <c r="B132" s="77">
        <f>'S&amp;P500'!D132</f>
        <v>-2.0320197044334801E-2</v>
      </c>
      <c r="C132" t="str">
        <f>'S&amp;P500'!B132</f>
        <v>Comcast Corp</v>
      </c>
      <c r="D132" s="78">
        <f>'S&amp;P500'!C132</f>
        <v>114483459529.08</v>
      </c>
      <c r="E132" t="str">
        <f>'S&amp;P500'!A132</f>
        <v>CMCSA.OQ</v>
      </c>
    </row>
    <row r="133" spans="2:5" x14ac:dyDescent="0.25">
      <c r="B133" s="77">
        <f>'S&amp;P500'!D133</f>
        <v>-2.6810724289715801E-2</v>
      </c>
      <c r="C133" t="str">
        <f>'S&amp;P500'!B133</f>
        <v>Kraft Heinz Co</v>
      </c>
      <c r="D133" s="78">
        <f>'S&amp;P500'!C133</f>
        <v>28788551741.439999</v>
      </c>
      <c r="E133" t="str">
        <f>'S&amp;P500'!A133</f>
        <v>KHC.OQ</v>
      </c>
    </row>
    <row r="134" spans="2:5" x14ac:dyDescent="0.25">
      <c r="B134" s="77">
        <f>'S&amp;P500'!D134</f>
        <v>1.2574789575093802E-2</v>
      </c>
      <c r="C134" t="str">
        <f>'S&amp;P500'!B134</f>
        <v>Arch Capital Group Ltd</v>
      </c>
      <c r="D134" s="78">
        <f>'S&amp;P500'!C134</f>
        <v>36208199909.300003</v>
      </c>
      <c r="E134" t="str">
        <f>'S&amp;P500'!A134</f>
        <v>ACGL.OQ</v>
      </c>
    </row>
    <row r="135" spans="2:5" x14ac:dyDescent="0.25">
      <c r="B135" s="77">
        <f>'S&amp;P500'!D135</f>
        <v>-3.64544781643227E-2</v>
      </c>
      <c r="C135" t="str">
        <f>'S&amp;P500'!B135</f>
        <v>Truist Financial Corp</v>
      </c>
      <c r="D135" s="78">
        <f>'S&amp;P500'!C135</f>
        <v>65736812900</v>
      </c>
      <c r="E135" t="str">
        <f>'S&amp;P500'!A135</f>
        <v>TFC.N</v>
      </c>
    </row>
    <row r="136" spans="2:5" x14ac:dyDescent="0.25">
      <c r="B136" s="77">
        <f>'S&amp;P500'!D136</f>
        <v>-2.99791942500474E-2</v>
      </c>
      <c r="C136" t="str">
        <f>'S&amp;P500'!B136</f>
        <v>IDEX Corp</v>
      </c>
      <c r="D136" s="78">
        <f>'S&amp;P500'!C136</f>
        <v>15354613301.040001</v>
      </c>
      <c r="E136" t="str">
        <f>'S&amp;P500'!A136</f>
        <v>IEX.N</v>
      </c>
    </row>
    <row r="137" spans="2:5" x14ac:dyDescent="0.25">
      <c r="B137" s="77">
        <f>'S&amp;P500'!D137</f>
        <v>-5.3156146179401897E-2</v>
      </c>
      <c r="C137" t="str">
        <f>'S&amp;P500'!B137</f>
        <v>Citigroup Inc</v>
      </c>
      <c r="D137" s="78">
        <f>'S&amp;P500'!C137</f>
        <v>198880695000</v>
      </c>
      <c r="E137" t="str">
        <f>'S&amp;P500'!A137</f>
        <v>C.N</v>
      </c>
    </row>
    <row r="138" spans="2:5" x14ac:dyDescent="0.25">
      <c r="B138" s="77">
        <f>'S&amp;P500'!D138</f>
        <v>-3.1439789836445201E-2</v>
      </c>
      <c r="C138" t="str">
        <f>'S&amp;P500'!B138</f>
        <v>American Express Co</v>
      </c>
      <c r="D138" s="78">
        <f>'S&amp;P500'!C138</f>
        <v>235426210034.39999</v>
      </c>
      <c r="E138" t="str">
        <f>'S&amp;P500'!A138</f>
        <v>AXP.N</v>
      </c>
    </row>
    <row r="139" spans="2:5" x14ac:dyDescent="0.25">
      <c r="B139" s="77">
        <f>'S&amp;P500'!D139</f>
        <v>1.53760134190661E-3</v>
      </c>
      <c r="C139" t="str">
        <f>'S&amp;P500'!B139</f>
        <v>W R Berkley Corp</v>
      </c>
      <c r="D139" s="78">
        <f>'S&amp;P500'!C139</f>
        <v>27023227400</v>
      </c>
      <c r="E139" t="str">
        <f>'S&amp;P500'!A139</f>
        <v>WRB.N</v>
      </c>
    </row>
    <row r="140" spans="2:5" x14ac:dyDescent="0.25">
      <c r="B140" s="77">
        <f>'S&amp;P500'!D140</f>
        <v>4.5163259078426802E-3</v>
      </c>
      <c r="C140" t="str">
        <f>'S&amp;P500'!B140</f>
        <v>D.R. Horton Inc</v>
      </c>
      <c r="D140" s="78">
        <f>'S&amp;P500'!C140</f>
        <v>47682281783.050003</v>
      </c>
      <c r="E140" t="str">
        <f>'S&amp;P500'!A140</f>
        <v>DHI.N</v>
      </c>
    </row>
    <row r="141" spans="2:5" x14ac:dyDescent="0.25">
      <c r="B141" s="77">
        <f>'S&amp;P500'!D141</f>
        <v>-3.8110923854757096E-2</v>
      </c>
      <c r="C141" t="str">
        <f>'S&amp;P500'!B141</f>
        <v>Jabil Inc</v>
      </c>
      <c r="D141" s="78">
        <f>'S&amp;P500'!C141</f>
        <v>26518139401.709999</v>
      </c>
      <c r="E141" t="str">
        <f>'S&amp;P500'!A141</f>
        <v>JBL.N</v>
      </c>
    </row>
    <row r="142" spans="2:5" x14ac:dyDescent="0.25">
      <c r="B142" s="77">
        <f>'S&amp;P500'!D142</f>
        <v>-4.0658670461469001E-4</v>
      </c>
      <c r="C142" t="str">
        <f>'S&amp;P500'!B142</f>
        <v>International Paper Co</v>
      </c>
      <c r="D142" s="78">
        <f>'S&amp;P500'!C142</f>
        <v>25963644046.889999</v>
      </c>
      <c r="E142" t="str">
        <f>'S&amp;P500'!A142</f>
        <v>IP.N</v>
      </c>
    </row>
    <row r="143" spans="2:5" x14ac:dyDescent="0.25">
      <c r="B143" s="77">
        <f>'S&amp;P500'!D143</f>
        <v>7.6311605723371504E-3</v>
      </c>
      <c r="C143" t="str">
        <f>'S&amp;P500'!B143</f>
        <v>Kinder Morgan Inc</v>
      </c>
      <c r="D143" s="78">
        <f>'S&amp;P500'!C143</f>
        <v>70502656759.100006</v>
      </c>
      <c r="E143" t="str">
        <f>'S&amp;P500'!A143</f>
        <v>KMI.N</v>
      </c>
    </row>
    <row r="144" spans="2:5" x14ac:dyDescent="0.25">
      <c r="B144" s="77">
        <f>'S&amp;P500'!D144</f>
        <v>9.7732232659644199E-3</v>
      </c>
      <c r="C144" t="str">
        <f>'S&amp;P500'!B144</f>
        <v>Estee Lauder Companies Inc</v>
      </c>
      <c r="D144" s="78">
        <f>'S&amp;P500'!C144</f>
        <v>38494991916.059998</v>
      </c>
      <c r="E144" t="str">
        <f>'S&amp;P500'!A144</f>
        <v>EL.N</v>
      </c>
    </row>
    <row r="145" spans="2:5" x14ac:dyDescent="0.25">
      <c r="B145" s="77">
        <f>'S&amp;P500'!D145</f>
        <v>-2.3879694702636498E-3</v>
      </c>
      <c r="C145" t="str">
        <f>'S&amp;P500'!B145</f>
        <v>Martin Marietta Materials Inc</v>
      </c>
      <c r="D145" s="78">
        <f>'S&amp;P500'!C145</f>
        <v>39806935880.010002</v>
      </c>
      <c r="E145" t="str">
        <f>'S&amp;P500'!A145</f>
        <v>MLM.N</v>
      </c>
    </row>
    <row r="146" spans="2:5" x14ac:dyDescent="0.25">
      <c r="B146" s="77">
        <f>'S&amp;P500'!D146</f>
        <v>-2.8417689591390599E-2</v>
      </c>
      <c r="C146" t="str">
        <f>'S&amp;P500'!B146</f>
        <v>LyondellBasell Industries NV</v>
      </c>
      <c r="D146" s="78">
        <f>'S&amp;P500'!C146</f>
        <v>18605160000</v>
      </c>
      <c r="E146" t="str">
        <f>'S&amp;P500'!A146</f>
        <v>LYB.N</v>
      </c>
    </row>
    <row r="147" spans="2:5" x14ac:dyDescent="0.25">
      <c r="B147" s="77">
        <f>'S&amp;P500'!D147</f>
        <v>1.0006126199714201E-2</v>
      </c>
      <c r="C147" t="str">
        <f>'S&amp;P500'!B147</f>
        <v>Verizon Communications Inc</v>
      </c>
      <c r="D147" s="78">
        <f>'S&amp;P500'!C147</f>
        <v>208572820000</v>
      </c>
      <c r="E147" t="str">
        <f>'S&amp;P500'!A147</f>
        <v>VZ.N</v>
      </c>
    </row>
    <row r="148" spans="2:5" x14ac:dyDescent="0.25">
      <c r="B148" s="77">
        <f>'S&amp;P500'!D148</f>
        <v>-3.7709976002743301E-3</v>
      </c>
      <c r="C148" t="str">
        <f>'S&amp;P500'!B148</f>
        <v>VICI Properties Inc</v>
      </c>
      <c r="D148" s="78">
        <f>'S&amp;P500'!C148</f>
        <v>31059658441.259998</v>
      </c>
      <c r="E148" t="str">
        <f>'S&amp;P500'!A148</f>
        <v>VICI.N</v>
      </c>
    </row>
    <row r="149" spans="2:5" x14ac:dyDescent="0.25">
      <c r="B149" s="77">
        <f>'S&amp;P500'!D149</f>
        <v>2.26730310262531E-2</v>
      </c>
      <c r="C149" t="str">
        <f>'S&amp;P500'!B149</f>
        <v>Smurfit WestRock PLC</v>
      </c>
      <c r="D149" s="78">
        <f>'S&amp;P500'!C149</f>
        <v>26861837720.759998</v>
      </c>
      <c r="E149" t="str">
        <f>'S&amp;P500'!A149</f>
        <v>SW.N</v>
      </c>
    </row>
    <row r="150" spans="2:5" x14ac:dyDescent="0.25">
      <c r="B150" s="77">
        <f>'S&amp;P500'!D150</f>
        <v>-1.5248657078496E-2</v>
      </c>
      <c r="C150" t="str">
        <f>'S&amp;P500'!B150</f>
        <v>Las Vegas Sands Corp</v>
      </c>
      <c r="D150" s="78">
        <f>'S&amp;P500'!C150</f>
        <v>38184686388.089996</v>
      </c>
      <c r="E150" t="str">
        <f>'S&amp;P500'!A150</f>
        <v>LVS.N</v>
      </c>
    </row>
    <row r="151" spans="2:5" x14ac:dyDescent="0.25">
      <c r="B151" s="77">
        <f>'S&amp;P500'!D151</f>
        <v>-8.8367114857181198E-2</v>
      </c>
      <c r="C151" t="str">
        <f>'S&amp;P500'!B151</f>
        <v>CBRE Group Inc</v>
      </c>
      <c r="D151" s="78">
        <f>'S&amp;P500'!C151</f>
        <v>40555973631.160004</v>
      </c>
      <c r="E151" t="str">
        <f>'S&amp;P500'!A151</f>
        <v>CBRE.N</v>
      </c>
    </row>
    <row r="152" spans="2:5" x14ac:dyDescent="0.25">
      <c r="B152" s="77">
        <f>'S&amp;P500'!D152</f>
        <v>-4.1249764017368407E-2</v>
      </c>
      <c r="C152" t="str">
        <f>'S&amp;P500'!B152</f>
        <v>Hasbro Inc</v>
      </c>
      <c r="D152" s="78">
        <f>'S&amp;P500'!C152</f>
        <v>14254031426.110001</v>
      </c>
      <c r="E152" t="str">
        <f>'S&amp;P500'!A152</f>
        <v>HAS.OQ</v>
      </c>
    </row>
    <row r="153" spans="2:5" x14ac:dyDescent="0.25">
      <c r="B153" s="77">
        <f>'S&amp;P500'!D153</f>
        <v>-9.4218415417559598E-3</v>
      </c>
      <c r="C153" t="str">
        <f>'S&amp;P500'!B153</f>
        <v>Ecolab Inc</v>
      </c>
      <c r="D153" s="78">
        <f>'S&amp;P500'!C153</f>
        <v>85166128500.570007</v>
      </c>
      <c r="E153" t="str">
        <f>'S&amp;P500'!A153</f>
        <v>ECL.N</v>
      </c>
    </row>
    <row r="154" spans="2:5" x14ac:dyDescent="0.25">
      <c r="B154" s="77">
        <f>'S&amp;P500'!D154</f>
        <v>-6.2649511863968402E-2</v>
      </c>
      <c r="C154" t="str">
        <f>'S&amp;P500'!B154</f>
        <v>Emerson Electric Co</v>
      </c>
      <c r="D154" s="78">
        <f>'S&amp;P500'!C154</f>
        <v>81478760000</v>
      </c>
      <c r="E154" t="str">
        <f>'S&amp;P500'!A154</f>
        <v>EMR.N</v>
      </c>
    </row>
    <row r="155" spans="2:5" x14ac:dyDescent="0.25">
      <c r="B155" s="77">
        <f>'S&amp;P500'!D155</f>
        <v>-3.0917635419243101E-2</v>
      </c>
      <c r="C155" t="str">
        <f>'S&amp;P500'!B155</f>
        <v>Centene Corp</v>
      </c>
      <c r="D155" s="78">
        <f>'S&amp;P500'!C155</f>
        <v>19267039260</v>
      </c>
      <c r="E155" t="str">
        <f>'S&amp;P500'!A155</f>
        <v>CNC.N</v>
      </c>
    </row>
    <row r="156" spans="2:5" x14ac:dyDescent="0.25">
      <c r="B156" s="77">
        <f>'S&amp;P500'!D156</f>
        <v>-2.3809523809523801E-2</v>
      </c>
      <c r="C156" t="str">
        <f>'S&amp;P500'!B156</f>
        <v>Starbucks Corp</v>
      </c>
      <c r="D156" s="78">
        <f>'S&amp;P500'!C156</f>
        <v>110238668000</v>
      </c>
      <c r="E156" t="str">
        <f>'S&amp;P500'!A156</f>
        <v>SBUX.OQ</v>
      </c>
    </row>
    <row r="157" spans="2:5" x14ac:dyDescent="0.25">
      <c r="B157" s="77">
        <f>'S&amp;P500'!D157</f>
        <v>-2.9904440697020803E-2</v>
      </c>
      <c r="C157" t="str">
        <f>'S&amp;P500'!B157</f>
        <v>Wells Fargo &amp; Co</v>
      </c>
      <c r="D157" s="78">
        <f>'S&amp;P500'!C157</f>
        <v>266860454000</v>
      </c>
      <c r="E157" t="str">
        <f>'S&amp;P500'!A157</f>
        <v>WFC.N</v>
      </c>
    </row>
    <row r="158" spans="2:5" x14ac:dyDescent="0.25">
      <c r="B158" s="77">
        <f>'S&amp;P500'!D158</f>
        <v>-2.1521799500139301E-3</v>
      </c>
      <c r="C158" t="str">
        <f>'S&amp;P500'!B158</f>
        <v>Amphenol Corp</v>
      </c>
      <c r="D158" s="78">
        <f>'S&amp;P500'!C158</f>
        <v>176675061888.89999</v>
      </c>
      <c r="E158" t="str">
        <f>'S&amp;P500'!A158</f>
        <v>APH.N</v>
      </c>
    </row>
    <row r="159" spans="2:5" x14ac:dyDescent="0.25">
      <c r="B159" s="77">
        <f>'S&amp;P500'!D159</f>
        <v>3.7836526800873099E-2</v>
      </c>
      <c r="C159" t="str">
        <f>'S&amp;P500'!B159</f>
        <v>American Water Works Co Inc</v>
      </c>
      <c r="D159" s="78">
        <f>'S&amp;P500'!C159</f>
        <v>25054892157.57</v>
      </c>
      <c r="E159" t="str">
        <f>'S&amp;P500'!A159</f>
        <v>AWK.N</v>
      </c>
    </row>
    <row r="160" spans="2:5" x14ac:dyDescent="0.25">
      <c r="B160" s="77">
        <f>'S&amp;P500'!D160</f>
        <v>-1.60647902283589E-2</v>
      </c>
      <c r="C160" t="str">
        <f>'S&amp;P500'!B160</f>
        <v>Corteva Inc</v>
      </c>
      <c r="D160" s="78">
        <f>'S&amp;P500'!C160</f>
        <v>49813999930</v>
      </c>
      <c r="E160" t="str">
        <f>'S&amp;P500'!A160</f>
        <v>CTVA.N</v>
      </c>
    </row>
    <row r="161" spans="2:5" x14ac:dyDescent="0.25">
      <c r="B161" s="77">
        <f>'S&amp;P500'!D161</f>
        <v>-1.6448109593979601E-2</v>
      </c>
      <c r="C161" t="str">
        <f>'S&amp;P500'!B161</f>
        <v>Targa Resources Corp</v>
      </c>
      <c r="D161" s="78">
        <f>'S&amp;P500'!C161</f>
        <v>46851378178.639999</v>
      </c>
      <c r="E161" t="str">
        <f>'S&amp;P500'!A161</f>
        <v>TRGP.N</v>
      </c>
    </row>
    <row r="162" spans="2:5" x14ac:dyDescent="0.25">
      <c r="B162" s="77">
        <f>'S&amp;P500'!D162</f>
        <v>-5.3506337156805596E-3</v>
      </c>
      <c r="C162" t="str">
        <f>'S&amp;P500'!B162</f>
        <v>Travelers Companies Inc</v>
      </c>
      <c r="D162" s="78">
        <f>'S&amp;P500'!C162</f>
        <v>64691025000</v>
      </c>
      <c r="E162" t="str">
        <f>'S&amp;P500'!A162</f>
        <v>TRV.N</v>
      </c>
    </row>
    <row r="163" spans="2:5" x14ac:dyDescent="0.25">
      <c r="B163" s="77">
        <f>'S&amp;P500'!D163</f>
        <v>-1.57132768361582E-2</v>
      </c>
      <c r="C163" t="str">
        <f>'S&amp;P500'!B163</f>
        <v>Texas Instruments Inc</v>
      </c>
      <c r="D163" s="78">
        <f>'S&amp;P500'!C163</f>
        <v>202383822602</v>
      </c>
      <c r="E163" t="str">
        <f>'S&amp;P500'!A163</f>
        <v>TXN.OQ</v>
      </c>
    </row>
    <row r="164" spans="2:5" x14ac:dyDescent="0.25">
      <c r="B164" s="77">
        <f>'S&amp;P500'!D164</f>
        <v>-1.0366086529543001E-3</v>
      </c>
      <c r="C164" t="str">
        <f>'S&amp;P500'!B164</f>
        <v>Amgen Inc</v>
      </c>
      <c r="D164" s="78">
        <f>'S&amp;P500'!C164</f>
        <v>197191621720.20001</v>
      </c>
      <c r="E164" t="str">
        <f>'S&amp;P500'!A164</f>
        <v>AMGN.OQ</v>
      </c>
    </row>
    <row r="165" spans="2:5" x14ac:dyDescent="0.25">
      <c r="B165" s="77">
        <f>'S&amp;P500'!D165</f>
        <v>8.589220528236961E-3</v>
      </c>
      <c r="C165" t="str">
        <f>'S&amp;P500'!B165</f>
        <v>DTE Energy Co</v>
      </c>
      <c r="D165" s="78">
        <f>'S&amp;P500'!C165</f>
        <v>29264613220.919998</v>
      </c>
      <c r="E165" t="str">
        <f>'S&amp;P500'!A165</f>
        <v>DTE.N</v>
      </c>
    </row>
    <row r="166" spans="2:5" x14ac:dyDescent="0.25">
      <c r="B166" s="77">
        <f>'S&amp;P500'!D166</f>
        <v>-6.29557061638764E-3</v>
      </c>
      <c r="C166" t="str">
        <f>'S&amp;P500'!B166</f>
        <v>Alphabet Inc</v>
      </c>
      <c r="D166" s="78">
        <f>'S&amp;P500'!C166</f>
        <v>3739985060000</v>
      </c>
      <c r="E166" t="str">
        <f>'S&amp;P500'!A166</f>
        <v>GOOG.OQ</v>
      </c>
    </row>
    <row r="167" spans="2:5" x14ac:dyDescent="0.25">
      <c r="B167" s="77">
        <f>'S&amp;P500'!D167</f>
        <v>6.0385531730561007E-2</v>
      </c>
      <c r="C167" t="str">
        <f>'S&amp;P500'!B167</f>
        <v>Howmet Aerospace Inc</v>
      </c>
      <c r="D167" s="78">
        <f>'S&amp;P500'!C167</f>
        <v>98420821114.979996</v>
      </c>
      <c r="E167" t="str">
        <f>'S&amp;P500'!A167</f>
        <v>HWM.N</v>
      </c>
    </row>
    <row r="168" spans="2:5" x14ac:dyDescent="0.25">
      <c r="B168" s="77">
        <f>'S&amp;P500'!D168</f>
        <v>-1.55544191596353E-2</v>
      </c>
      <c r="C168" t="str">
        <f>'S&amp;P500'!B168</f>
        <v>Waste Management Inc</v>
      </c>
      <c r="D168" s="78">
        <f>'S&amp;P500'!C168</f>
        <v>93174598768.809998</v>
      </c>
      <c r="E168" t="str">
        <f>'S&amp;P500'!A168</f>
        <v>WM.N</v>
      </c>
    </row>
    <row r="169" spans="2:5" x14ac:dyDescent="0.25">
      <c r="B169" s="77">
        <f>'S&amp;P500'!D169</f>
        <v>7.5625000000001394E-3</v>
      </c>
      <c r="C169" t="str">
        <f>'S&amp;P500'!B169</f>
        <v>Procter &amp; Gamble Co</v>
      </c>
      <c r="D169" s="78">
        <f>'S&amp;P500'!C169</f>
        <v>374652150428.84998</v>
      </c>
      <c r="E169" t="str">
        <f>'S&amp;P500'!A169</f>
        <v>PG.N</v>
      </c>
    </row>
    <row r="170" spans="2:5" x14ac:dyDescent="0.25">
      <c r="B170" s="77">
        <f>'S&amp;P500'!D170</f>
        <v>4.2268786127167599E-2</v>
      </c>
      <c r="C170" t="str">
        <f>'S&amp;P500'!B170</f>
        <v>Factset Research Systems Inc</v>
      </c>
      <c r="D170" s="78">
        <f>'S&amp;P500'!C170</f>
        <v>7492195355.0500002</v>
      </c>
      <c r="E170" t="str">
        <f>'S&amp;P500'!A170</f>
        <v>FDS.N</v>
      </c>
    </row>
    <row r="171" spans="2:5" x14ac:dyDescent="0.25">
      <c r="B171" s="77">
        <f>'S&amp;P500'!D171</f>
        <v>-4.6024889437416602E-2</v>
      </c>
      <c r="C171" t="str">
        <f>'S&amp;P500'!B171</f>
        <v>Old Dominion Freight Line Inc</v>
      </c>
      <c r="D171" s="78">
        <f>'S&amp;P500'!C171</f>
        <v>38789851418.889999</v>
      </c>
      <c r="E171" t="str">
        <f>'S&amp;P500'!A171</f>
        <v>ODFL.OQ</v>
      </c>
    </row>
    <row r="172" spans="2:5" x14ac:dyDescent="0.25">
      <c r="B172" s="77">
        <f>'S&amp;P500'!D172</f>
        <v>-6.9444444444444198E-3</v>
      </c>
      <c r="C172" t="str">
        <f>'S&amp;P500'!B172</f>
        <v>GE Healthcare Technologies Inc</v>
      </c>
      <c r="D172" s="78">
        <f>'S&amp;P500'!C172</f>
        <v>35844719174.550003</v>
      </c>
      <c r="E172" t="str">
        <f>'S&amp;P500'!A172</f>
        <v>GEHC.OQ</v>
      </c>
    </row>
    <row r="173" spans="2:5" x14ac:dyDescent="0.25">
      <c r="B173" s="77">
        <f>'S&amp;P500'!D173</f>
        <v>-4.0723187642619001E-2</v>
      </c>
      <c r="C173" t="str">
        <f>'S&amp;P500'!B173</f>
        <v>United Airlines Holdings Inc</v>
      </c>
      <c r="D173" s="78">
        <f>'S&amp;P500'!C173</f>
        <v>35384562197.699997</v>
      </c>
      <c r="E173" t="str">
        <f>'S&amp;P500'!A173</f>
        <v>UAL.OQ</v>
      </c>
    </row>
    <row r="174" spans="2:5" x14ac:dyDescent="0.25">
      <c r="B174" s="77">
        <f>'S&amp;P500'!D174</f>
        <v>-5.22456461961502E-2</v>
      </c>
      <c r="C174" t="str">
        <f>'S&amp;P500'!B174</f>
        <v>Freeport-McMoRan Inc</v>
      </c>
      <c r="D174" s="78">
        <f>'S&amp;P500'!C174</f>
        <v>89085138146.399994</v>
      </c>
      <c r="E174" t="str">
        <f>'S&amp;P500'!A174</f>
        <v>FCX.N</v>
      </c>
    </row>
    <row r="175" spans="2:5" x14ac:dyDescent="0.25">
      <c r="B175" s="77">
        <f>'S&amp;P500'!D175</f>
        <v>2.3908784231692501E-2</v>
      </c>
      <c r="C175" t="str">
        <f>'S&amp;P500'!B175</f>
        <v>Northrop Grumman Corp</v>
      </c>
      <c r="D175" s="78">
        <f>'S&amp;P500'!C175</f>
        <v>98644041892.259995</v>
      </c>
      <c r="E175" t="str">
        <f>'S&amp;P500'!A175</f>
        <v>NOC.N</v>
      </c>
    </row>
    <row r="176" spans="2:5" x14ac:dyDescent="0.25">
      <c r="B176" s="77">
        <f>'S&amp;P500'!D176</f>
        <v>-2.88574309939118E-2</v>
      </c>
      <c r="C176" t="str">
        <f>'S&amp;P500'!B176</f>
        <v>Comfort Systems USA Inc</v>
      </c>
      <c r="D176" s="78">
        <f>'S&amp;P500'!C176</f>
        <v>45854240439</v>
      </c>
      <c r="E176" t="str">
        <f>'S&amp;P500'!A176</f>
        <v>FIX.N</v>
      </c>
    </row>
    <row r="177" spans="2:5" x14ac:dyDescent="0.25">
      <c r="B177" s="77">
        <f>'S&amp;P500'!D177</f>
        <v>5.1640137484566299E-2</v>
      </c>
      <c r="C177" t="str">
        <f>'S&amp;P500'!B177</f>
        <v>Sandisk Corp</v>
      </c>
      <c r="D177" s="78">
        <f>'S&amp;P500'!C177</f>
        <v>93010161372.210007</v>
      </c>
      <c r="E177" t="str">
        <f>'S&amp;P500'!A177</f>
        <v>SNDK.OQ</v>
      </c>
    </row>
    <row r="178" spans="2:5" x14ac:dyDescent="0.25">
      <c r="B178" s="77">
        <f>'S&amp;P500'!D178</f>
        <v>1.7400075652502799E-2</v>
      </c>
      <c r="C178" t="str">
        <f>'S&amp;P500'!B178</f>
        <v>Evergy Inc</v>
      </c>
      <c r="D178" s="78">
        <f>'S&amp;P500'!C178</f>
        <v>18575979279.360001</v>
      </c>
      <c r="E178" t="str">
        <f>'S&amp;P500'!A178</f>
        <v>EVRG.OQ</v>
      </c>
    </row>
    <row r="179" spans="2:5" x14ac:dyDescent="0.25">
      <c r="B179" s="77">
        <f>'S&amp;P500'!D179</f>
        <v>-1.45421495114746E-2</v>
      </c>
      <c r="C179" t="str">
        <f>'S&amp;P500'!B179</f>
        <v>Eaton Corporation PLC</v>
      </c>
      <c r="D179" s="78">
        <f>'S&amp;P500'!C179</f>
        <v>154258416000</v>
      </c>
      <c r="E179" t="str">
        <f>'S&amp;P500'!A179</f>
        <v>ETN.N</v>
      </c>
    </row>
    <row r="180" spans="2:5" x14ac:dyDescent="0.25">
      <c r="B180" s="77">
        <f>'S&amp;P500'!D180</f>
        <v>2.0837244227520202E-2</v>
      </c>
      <c r="C180" t="str">
        <f>'S&amp;P500'!B180</f>
        <v>Molson Coors Beverage Co</v>
      </c>
      <c r="D180" s="78">
        <f>'S&amp;P500'!C180</f>
        <v>10217465312.5</v>
      </c>
      <c r="E180" t="str">
        <f>'S&amp;P500'!A180</f>
        <v>TAP.N</v>
      </c>
    </row>
    <row r="181" spans="2:5" x14ac:dyDescent="0.25">
      <c r="B181" s="77">
        <f>'S&amp;P500'!D181</f>
        <v>1.1443605484374699E-2</v>
      </c>
      <c r="C181" t="str">
        <f>'S&amp;P500'!B181</f>
        <v>Linde PLC</v>
      </c>
      <c r="D181" s="78">
        <f>'S&amp;P500'!C181</f>
        <v>220801471039.79999</v>
      </c>
      <c r="E181" t="str">
        <f>'S&amp;P500'!A181</f>
        <v>LIN.OQ</v>
      </c>
    </row>
    <row r="182" spans="2:5" x14ac:dyDescent="0.25">
      <c r="B182" s="77">
        <f>'S&amp;P500'!D182</f>
        <v>-2.1952175617405E-2</v>
      </c>
      <c r="C182" t="str">
        <f>'S&amp;P500'!B182</f>
        <v>Amazon.com Inc</v>
      </c>
      <c r="D182" s="78">
        <f>'S&amp;P500'!C182</f>
        <v>2142690205652</v>
      </c>
      <c r="E182" t="str">
        <f>'S&amp;P500'!A182</f>
        <v>AMZN.OQ</v>
      </c>
    </row>
    <row r="183" spans="2:5" x14ac:dyDescent="0.25">
      <c r="B183" s="77">
        <f>'S&amp;P500'!D183</f>
        <v>4.7035524198539803E-3</v>
      </c>
      <c r="C183" t="str">
        <f>'S&amp;P500'!B183</f>
        <v>Monster Beverage Corp</v>
      </c>
      <c r="D183" s="78">
        <f>'S&amp;P500'!C183</f>
        <v>79304812102.720001</v>
      </c>
      <c r="E183" t="str">
        <f>'S&amp;P500'!A183</f>
        <v>MNST.OQ</v>
      </c>
    </row>
    <row r="184" spans="2:5" x14ac:dyDescent="0.25">
      <c r="B184" s="77">
        <f>'S&amp;P500'!D184</f>
        <v>-3.8445354041543901E-2</v>
      </c>
      <c r="C184" t="str">
        <f>'S&amp;P500'!B184</f>
        <v>Essex Property Trust Inc</v>
      </c>
      <c r="D184" s="78">
        <f>'S&amp;P500'!C184</f>
        <v>16198141120</v>
      </c>
      <c r="E184" t="str">
        <f>'S&amp;P500'!A184</f>
        <v>ESS.N</v>
      </c>
    </row>
    <row r="185" spans="2:5" x14ac:dyDescent="0.25">
      <c r="B185" s="77">
        <f>'S&amp;P500'!D185</f>
        <v>1.53201029643777E-2</v>
      </c>
      <c r="C185" t="str">
        <f>'S&amp;P500'!B185</f>
        <v>Johnson &amp; Johnson</v>
      </c>
      <c r="D185" s="78">
        <f>'S&amp;P500'!C185</f>
        <v>589340784798.80005</v>
      </c>
      <c r="E185" t="str">
        <f>'S&amp;P500'!A185</f>
        <v>JNJ.N</v>
      </c>
    </row>
    <row r="186" spans="2:5" x14ac:dyDescent="0.25">
      <c r="B186" s="77">
        <f>'S&amp;P500'!D186</f>
        <v>-1.6364114706656201E-2</v>
      </c>
      <c r="C186" t="str">
        <f>'S&amp;P500'!B186</f>
        <v>NVIDIA Corp</v>
      </c>
      <c r="D186" s="78">
        <f>'S&amp;P500'!C186</f>
        <v>4542642000000</v>
      </c>
      <c r="E186" t="str">
        <f>'S&amp;P500'!A186</f>
        <v>NVDA.OQ</v>
      </c>
    </row>
    <row r="187" spans="2:5" x14ac:dyDescent="0.25">
      <c r="B187" s="77">
        <f>'S&amp;P500'!D187</f>
        <v>-7.5606844409071804E-3</v>
      </c>
      <c r="C187" t="str">
        <f>'S&amp;P500'!B187</f>
        <v>Pentair PLC</v>
      </c>
      <c r="D187" s="78">
        <f>'S&amp;P500'!C187</f>
        <v>16324913948.799999</v>
      </c>
      <c r="E187" t="str">
        <f>'S&amp;P500'!A187</f>
        <v>PNR.N</v>
      </c>
    </row>
    <row r="188" spans="2:5" x14ac:dyDescent="0.25">
      <c r="B188" s="77">
        <f>'S&amp;P500'!D188</f>
        <v>-2.9572994806693498E-2</v>
      </c>
      <c r="C188" t="str">
        <f>'S&amp;P500'!B188</f>
        <v>Omnicom Group Inc</v>
      </c>
      <c r="D188" s="78">
        <f>'S&amp;P500'!C188</f>
        <v>21163388477.279999</v>
      </c>
      <c r="E188" t="str">
        <f>'S&amp;P500'!A188</f>
        <v>OMC.N</v>
      </c>
    </row>
    <row r="189" spans="2:5" x14ac:dyDescent="0.25">
      <c r="B189" s="77">
        <f>'S&amp;P500'!D189</f>
        <v>-5.0009727292493799E-3</v>
      </c>
      <c r="C189" t="str">
        <f>'S&amp;P500'!B189</f>
        <v>United Rentals Inc</v>
      </c>
      <c r="D189" s="78">
        <f>'S&amp;P500'!C189</f>
        <v>54774368890.620003</v>
      </c>
      <c r="E189" t="str">
        <f>'S&amp;P500'!A189</f>
        <v>URI.N</v>
      </c>
    </row>
    <row r="190" spans="2:5" x14ac:dyDescent="0.25">
      <c r="B190" s="77">
        <f>'S&amp;P500'!D190</f>
        <v>-8.3544019326928398E-2</v>
      </c>
      <c r="C190" t="str">
        <f>'S&amp;P500'!B190</f>
        <v>Epam Systems Inc</v>
      </c>
      <c r="D190" s="78">
        <f>'S&amp;P500'!C190</f>
        <v>9011175848.1599998</v>
      </c>
      <c r="E190" t="str">
        <f>'S&amp;P500'!A190</f>
        <v>EPAM.N</v>
      </c>
    </row>
    <row r="191" spans="2:5" x14ac:dyDescent="0.25">
      <c r="B191" s="77">
        <f>'S&amp;P500'!D191</f>
        <v>-3.3910682093060397E-2</v>
      </c>
      <c r="C191" t="str">
        <f>'S&amp;P500'!B191</f>
        <v>Synopsys Inc</v>
      </c>
      <c r="D191" s="78">
        <f>'S&amp;P500'!C191</f>
        <v>80994562510.100006</v>
      </c>
      <c r="E191" t="str">
        <f>'S&amp;P500'!A191</f>
        <v>SNPS.OQ</v>
      </c>
    </row>
    <row r="192" spans="2:5" x14ac:dyDescent="0.25">
      <c r="B192" s="77">
        <f>'S&amp;P500'!D192</f>
        <v>-0.14541842815667499</v>
      </c>
      <c r="C192" t="str">
        <f>'S&amp;P500'!B192</f>
        <v>CH Robinson Worldwide Inc</v>
      </c>
      <c r="D192" s="78">
        <f>'S&amp;P500'!C192</f>
        <v>19821055724.84</v>
      </c>
      <c r="E192" t="str">
        <f>'S&amp;P500'!A192</f>
        <v>CHRW.OQ</v>
      </c>
    </row>
    <row r="193" spans="2:5" x14ac:dyDescent="0.25">
      <c r="B193" s="77">
        <f>'S&amp;P500'!D193</f>
        <v>-2.9613578909353601E-2</v>
      </c>
      <c r="C193" t="str">
        <f>'S&amp;P500'!B193</f>
        <v>Camden Property Trust</v>
      </c>
      <c r="D193" s="78">
        <f>'S&amp;P500'!C193</f>
        <v>11435370068.4</v>
      </c>
      <c r="E193" t="str">
        <f>'S&amp;P500'!A193</f>
        <v>CPT.N</v>
      </c>
    </row>
    <row r="194" spans="2:5" x14ac:dyDescent="0.25">
      <c r="B194" s="77">
        <f>'S&amp;P500'!D194</f>
        <v>-8.7716037911168901E-2</v>
      </c>
      <c r="C194" t="str">
        <f>'S&amp;P500'!B194</f>
        <v>Block Inc</v>
      </c>
      <c r="D194" s="78">
        <f>'S&amp;P500'!C194</f>
        <v>29830274850</v>
      </c>
      <c r="E194" t="str">
        <f>'S&amp;P500'!A194</f>
        <v>XYZ.N</v>
      </c>
    </row>
    <row r="195" spans="2:5" x14ac:dyDescent="0.25">
      <c r="B195" s="77">
        <f>'S&amp;P500'!D195</f>
        <v>-2.4748646558391499E-2</v>
      </c>
      <c r="C195" t="str">
        <f>'S&amp;P500'!B195</f>
        <v>Equity Residential</v>
      </c>
      <c r="D195" s="78">
        <f>'S&amp;P500'!C195</f>
        <v>23820679207.650002</v>
      </c>
      <c r="E195" t="str">
        <f>'S&amp;P500'!A195</f>
        <v>EQR.N</v>
      </c>
    </row>
    <row r="196" spans="2:5" x14ac:dyDescent="0.25">
      <c r="B196" s="77">
        <f>'S&amp;P500'!D196</f>
        <v>-6.0894362907785701E-2</v>
      </c>
      <c r="C196" t="str">
        <f>'S&amp;P500'!B196</f>
        <v>Rockwell Automation Inc</v>
      </c>
      <c r="D196" s="78">
        <f>'S&amp;P500'!C196</f>
        <v>42920720856</v>
      </c>
      <c r="E196" t="str">
        <f>'S&amp;P500'!A196</f>
        <v>ROK.N</v>
      </c>
    </row>
    <row r="197" spans="2:5" x14ac:dyDescent="0.25">
      <c r="B197" s="77">
        <f>'S&amp;P500'!D197</f>
        <v>-1.05453163594907E-2</v>
      </c>
      <c r="C197" t="str">
        <f>'S&amp;P500'!B197</f>
        <v>Prudential Financial Inc</v>
      </c>
      <c r="D197" s="78">
        <f>'S&amp;P500'!C197</f>
        <v>36233785000</v>
      </c>
      <c r="E197" t="str">
        <f>'S&amp;P500'!A197</f>
        <v>PRU.N</v>
      </c>
    </row>
    <row r="198" spans="2:5" x14ac:dyDescent="0.25">
      <c r="B198" s="77">
        <f>'S&amp;P500'!D198</f>
        <v>-3.2647584973166305E-2</v>
      </c>
      <c r="C198" t="str">
        <f>'S&amp;P500'!B198</f>
        <v>Carrier Global Corp</v>
      </c>
      <c r="D198" s="78">
        <f>'S&amp;P500'!C198</f>
        <v>54237909502.980003</v>
      </c>
      <c r="E198" t="str">
        <f>'S&amp;P500'!A198</f>
        <v>CARR.N</v>
      </c>
    </row>
    <row r="199" spans="2:5" x14ac:dyDescent="0.25">
      <c r="B199" s="77">
        <f>'S&amp;P500'!D199</f>
        <v>-2.1561290322580699E-2</v>
      </c>
      <c r="C199" t="str">
        <f>'S&amp;P500'!B199</f>
        <v>Caterpillar Inc</v>
      </c>
      <c r="D199" s="78">
        <f>'S&amp;P500'!C199</f>
        <v>354864247850.84003</v>
      </c>
      <c r="E199" t="str">
        <f>'S&amp;P500'!A199</f>
        <v>CAT.N</v>
      </c>
    </row>
    <row r="200" spans="2:5" x14ac:dyDescent="0.25">
      <c r="B200" s="77">
        <f>'S&amp;P500'!D200</f>
        <v>-2.6901874310915098E-2</v>
      </c>
      <c r="C200" t="str">
        <f>'S&amp;P500'!B200</f>
        <v>GoDaddy Inc</v>
      </c>
      <c r="D200" s="78">
        <f>'S&amp;P500'!C200</f>
        <v>11927597086.440001</v>
      </c>
      <c r="E200" t="str">
        <f>'S&amp;P500'!A200</f>
        <v>GDDY.N</v>
      </c>
    </row>
    <row r="201" spans="2:5" x14ac:dyDescent="0.25">
      <c r="B201" s="77">
        <f>'S&amp;P500'!D201</f>
        <v>1.64807042686048E-2</v>
      </c>
      <c r="C201" t="str">
        <f>'S&amp;P500'!B201</f>
        <v>S&amp;P Global Inc</v>
      </c>
      <c r="D201" s="78">
        <f>'S&amp;P500'!C201</f>
        <v>118683360000</v>
      </c>
      <c r="E201" t="str">
        <f>'S&amp;P500'!A201</f>
        <v>SPGI.N</v>
      </c>
    </row>
    <row r="202" spans="2:5" x14ac:dyDescent="0.25">
      <c r="B202" s="77">
        <f>'S&amp;P500'!D202</f>
        <v>1.3933121019107401E-3</v>
      </c>
      <c r="C202" t="str">
        <f>'S&amp;P500'!B202</f>
        <v>Lamb Weston Holdings Inc</v>
      </c>
      <c r="D202" s="78">
        <f>'S&amp;P500'!C202</f>
        <v>6987046964.04</v>
      </c>
      <c r="E202" t="str">
        <f>'S&amp;P500'!A202</f>
        <v>LW.N</v>
      </c>
    </row>
    <row r="203" spans="2:5" x14ac:dyDescent="0.25">
      <c r="B203" s="77">
        <f>'S&amp;P500'!D203</f>
        <v>-1.4432296047098501E-2</v>
      </c>
      <c r="C203" t="str">
        <f>'S&amp;P500'!B203</f>
        <v>Ciena Corp</v>
      </c>
      <c r="D203" s="78">
        <f>'S&amp;P500'!C203</f>
        <v>41264803165.599998</v>
      </c>
      <c r="E203" t="str">
        <f>'S&amp;P500'!A203</f>
        <v>CIEN.N</v>
      </c>
    </row>
    <row r="204" spans="2:5" x14ac:dyDescent="0.25">
      <c r="B204" s="77">
        <f>'S&amp;P500'!D204</f>
        <v>-5.3501271088514005E-2</v>
      </c>
      <c r="C204" t="str">
        <f>'S&amp;P500'!B204</f>
        <v>Resmed Inc</v>
      </c>
      <c r="D204" s="78">
        <f>'S&amp;P500'!C204</f>
        <v>35797553477.730003</v>
      </c>
      <c r="E204" t="str">
        <f>'S&amp;P500'!A204</f>
        <v>RMD.N</v>
      </c>
    </row>
    <row r="205" spans="2:5" x14ac:dyDescent="0.25">
      <c r="B205" s="77">
        <f>'S&amp;P500'!D205</f>
        <v>-1.5421024505687499E-2</v>
      </c>
      <c r="C205" t="str">
        <f>'S&amp;P500'!B205</f>
        <v>Quanta Services Inc</v>
      </c>
      <c r="D205" s="78">
        <f>'S&amp;P500'!C205</f>
        <v>76925903785.559998</v>
      </c>
      <c r="E205" t="str">
        <f>'S&amp;P500'!A205</f>
        <v>PWR.N</v>
      </c>
    </row>
    <row r="206" spans="2:5" x14ac:dyDescent="0.25">
      <c r="B206" s="77">
        <f>'S&amp;P500'!D206</f>
        <v>-3.4092903161113998E-2</v>
      </c>
      <c r="C206" t="str">
        <f>'S&amp;P500'!B206</f>
        <v>Monolithic Power Systems Inc</v>
      </c>
      <c r="D206" s="78">
        <f>'S&amp;P500'!C206</f>
        <v>56304194370</v>
      </c>
      <c r="E206" t="str">
        <f>'S&amp;P500'!A206</f>
        <v>MPWR.OQ</v>
      </c>
    </row>
    <row r="207" spans="2:5" x14ac:dyDescent="0.25">
      <c r="B207" s="77">
        <f>'S&amp;P500'!D207</f>
        <v>-5.4698318496538098E-2</v>
      </c>
      <c r="C207" t="str">
        <f>'S&amp;P500'!B207</f>
        <v>Revvity Inc</v>
      </c>
      <c r="D207" s="78">
        <f>'S&amp;P500'!C207</f>
        <v>10835308098.969999</v>
      </c>
      <c r="E207" t="str">
        <f>'S&amp;P500'!A207</f>
        <v>RVTY.N</v>
      </c>
    </row>
    <row r="208" spans="2:5" x14ac:dyDescent="0.25">
      <c r="B208" s="77">
        <f>'S&amp;P500'!D208</f>
        <v>3.2896282720052002E-4</v>
      </c>
      <c r="C208" t="str">
        <f>'S&amp;P500'!B208</f>
        <v>Darden Restaurants Inc</v>
      </c>
      <c r="D208" s="78">
        <f>'S&amp;P500'!C208</f>
        <v>24508540542.139999</v>
      </c>
      <c r="E208" t="str">
        <f>'S&amp;P500'!A208</f>
        <v>DRI.N</v>
      </c>
    </row>
    <row r="209" spans="2:5" x14ac:dyDescent="0.25">
      <c r="B209" s="77">
        <f>'S&amp;P500'!D209</f>
        <v>-2.8577323841947902E-2</v>
      </c>
      <c r="C209" t="str">
        <f>'S&amp;P500'!B209</f>
        <v>CF Industries Holdings Inc</v>
      </c>
      <c r="D209" s="78">
        <f>'S&amp;P500'!C209</f>
        <v>14686572479.040001</v>
      </c>
      <c r="E209" t="str">
        <f>'S&amp;P500'!A209</f>
        <v>CF.N</v>
      </c>
    </row>
    <row r="210" spans="2:5" x14ac:dyDescent="0.25">
      <c r="B210" s="77">
        <f>'S&amp;P500'!D210</f>
        <v>-4.0094339622641501E-2</v>
      </c>
      <c r="C210" t="str">
        <f>'S&amp;P500'!B210</f>
        <v>Healthpeak Properties Inc</v>
      </c>
      <c r="D210" s="78">
        <f>'S&amp;P500'!C210</f>
        <v>11315316271.16</v>
      </c>
      <c r="E210" t="str">
        <f>'S&amp;P500'!A210</f>
        <v>DOC.N</v>
      </c>
    </row>
    <row r="211" spans="2:5" x14ac:dyDescent="0.25">
      <c r="B211" s="77">
        <f>'S&amp;P500'!D211</f>
        <v>-5.0181187962817099E-2</v>
      </c>
      <c r="C211" t="str">
        <f>'S&amp;P500'!B211</f>
        <v>Builders FirstSource Inc</v>
      </c>
      <c r="D211" s="78">
        <f>'S&amp;P500'!C211</f>
        <v>13332700651.17</v>
      </c>
      <c r="E211" t="str">
        <f>'S&amp;P500'!A211</f>
        <v>BLDR.N</v>
      </c>
    </row>
    <row r="212" spans="2:5" x14ac:dyDescent="0.25">
      <c r="B212" s="77">
        <f>'S&amp;P500'!D212</f>
        <v>-0.10533536585365899</v>
      </c>
      <c r="C212" t="str">
        <f>'S&amp;P500'!B212</f>
        <v>Rollins Inc</v>
      </c>
      <c r="D212" s="78">
        <f>'S&amp;P500'!C212</f>
        <v>28238726014.259998</v>
      </c>
      <c r="E212" t="str">
        <f>'S&amp;P500'!A212</f>
        <v>ROL.N</v>
      </c>
    </row>
    <row r="213" spans="2:5" x14ac:dyDescent="0.25">
      <c r="B213" s="77">
        <f>'S&amp;P500'!D213</f>
        <v>-5.2970536145548204E-2</v>
      </c>
      <c r="C213" t="str">
        <f>'S&amp;P500'!B213</f>
        <v>Fiserv Inc</v>
      </c>
      <c r="D213" s="78">
        <f>'S&amp;P500'!C213</f>
        <v>31636447993.34</v>
      </c>
      <c r="E213" t="str">
        <f>'S&amp;P500'!A213</f>
        <v>FISV.OQ</v>
      </c>
    </row>
    <row r="214" spans="2:5" x14ac:dyDescent="0.25">
      <c r="B214" s="77">
        <f>'S&amp;P500'!D214</f>
        <v>-1.2995409581690001E-2</v>
      </c>
      <c r="C214" t="str">
        <f>'S&amp;P500'!B214</f>
        <v>Tapestry Inc</v>
      </c>
      <c r="D214" s="78">
        <f>'S&amp;P500'!C214</f>
        <v>30908188283.18</v>
      </c>
      <c r="E214" t="str">
        <f>'S&amp;P500'!A214</f>
        <v>TPR.N</v>
      </c>
    </row>
    <row r="215" spans="2:5" x14ac:dyDescent="0.25">
      <c r="B215" s="77">
        <f>'S&amp;P500'!D215</f>
        <v>2.1240345297592E-2</v>
      </c>
      <c r="C215" t="str">
        <f>'S&amp;P500'!B215</f>
        <v>Sysco Corp</v>
      </c>
      <c r="D215" s="78">
        <f>'S&amp;P500'!C215</f>
        <v>43060654651.589996</v>
      </c>
      <c r="E215" t="str">
        <f>'S&amp;P500'!A215</f>
        <v>SYY.N</v>
      </c>
    </row>
    <row r="216" spans="2:5" x14ac:dyDescent="0.25">
      <c r="B216" s="77">
        <f>'S&amp;P500'!D216</f>
        <v>-0.15985630893578801</v>
      </c>
      <c r="C216" t="str">
        <f>'S&amp;P500'!B216</f>
        <v>Baxter International Inc</v>
      </c>
      <c r="D216" s="78">
        <f>'S&amp;P500'!C216</f>
        <v>9617984111.5499992</v>
      </c>
      <c r="E216" t="str">
        <f>'S&amp;P500'!A216</f>
        <v>BAX.N</v>
      </c>
    </row>
    <row r="217" spans="2:5" x14ac:dyDescent="0.25">
      <c r="B217" s="77">
        <f>'S&amp;P500'!D217</f>
        <v>1.1801832958672001E-2</v>
      </c>
      <c r="C217" t="str">
        <f>'S&amp;P500'!B217</f>
        <v>Universal Health Services Inc</v>
      </c>
      <c r="D217" s="78">
        <f>'S&amp;P500'!C217</f>
        <v>14624025848.299999</v>
      </c>
      <c r="E217" t="str">
        <f>'S&amp;P500'!A217</f>
        <v>UHS.N</v>
      </c>
    </row>
    <row r="218" spans="2:5" x14ac:dyDescent="0.25">
      <c r="B218" s="77">
        <f>'S&amp;P500'!D218</f>
        <v>-3.7481880306481703E-2</v>
      </c>
      <c r="C218" t="str">
        <f>'S&amp;P500'!B218</f>
        <v>Intel Corp</v>
      </c>
      <c r="D218" s="78">
        <f>'S&amp;P500'!C218</f>
        <v>232167600000</v>
      </c>
      <c r="E218" t="str">
        <f>'S&amp;P500'!A218</f>
        <v>INTC.OQ</v>
      </c>
    </row>
    <row r="219" spans="2:5" x14ac:dyDescent="0.25">
      <c r="B219" s="77">
        <f>'S&amp;P500'!D219</f>
        <v>-9.0173410404624805E-3</v>
      </c>
      <c r="C219" t="str">
        <f>'S&amp;P500'!B219</f>
        <v>Leidos Holdings Inc</v>
      </c>
      <c r="D219" s="78">
        <f>'S&amp;P500'!C219</f>
        <v>21919490687.68</v>
      </c>
      <c r="E219" t="str">
        <f>'S&amp;P500'!A219</f>
        <v>LDOS.N</v>
      </c>
    </row>
    <row r="220" spans="2:5" x14ac:dyDescent="0.25">
      <c r="B220" s="77">
        <f>'S&amp;P500'!D220</f>
        <v>-4.0636103349546301E-2</v>
      </c>
      <c r="C220" t="str">
        <f>'S&amp;P500'!B220</f>
        <v>Labcorp Holdings Inc</v>
      </c>
      <c r="D220" s="78">
        <f>'S&amp;P500'!C220</f>
        <v>23055319000</v>
      </c>
      <c r="E220" t="str">
        <f>'S&amp;P500'!A220</f>
        <v>LH.N</v>
      </c>
    </row>
    <row r="221" spans="2:5" x14ac:dyDescent="0.25">
      <c r="B221" s="77">
        <f>'S&amp;P500'!D221</f>
        <v>-1.3677033228563101E-2</v>
      </c>
      <c r="C221" t="str">
        <f>'S&amp;P500'!B221</f>
        <v>Parker-Hannifin Corp</v>
      </c>
      <c r="D221" s="78">
        <f>'S&amp;P500'!C221</f>
        <v>123971136949.09</v>
      </c>
      <c r="E221" t="str">
        <f>'S&amp;P500'!A221</f>
        <v>PH.N</v>
      </c>
    </row>
    <row r="222" spans="2:5" x14ac:dyDescent="0.25">
      <c r="B222" s="77">
        <f>'S&amp;P500'!D222</f>
        <v>3.7451507012832098E-2</v>
      </c>
      <c r="C222" t="str">
        <f>'S&amp;P500'!B222</f>
        <v>Brown &amp; Brown Inc</v>
      </c>
      <c r="D222" s="78">
        <f>'S&amp;P500'!C222</f>
        <v>23362080000</v>
      </c>
      <c r="E222" t="str">
        <f>'S&amp;P500'!A222</f>
        <v>BRO.N</v>
      </c>
    </row>
    <row r="223" spans="2:5" x14ac:dyDescent="0.25">
      <c r="B223" s="77">
        <f>'S&amp;P500'!D223</f>
        <v>-1.6008703761268298E-2</v>
      </c>
      <c r="C223" t="str">
        <f>'S&amp;P500'!B223</f>
        <v>Tyson Foods Inc</v>
      </c>
      <c r="D223" s="78">
        <f>'S&amp;P500'!C223</f>
        <v>22290119337.459999</v>
      </c>
      <c r="E223" t="str">
        <f>'S&amp;P500'!A223</f>
        <v>TSN.N</v>
      </c>
    </row>
    <row r="224" spans="2:5" x14ac:dyDescent="0.25">
      <c r="B224" s="77">
        <f>'S&amp;P500'!D224</f>
        <v>-7.3219116321009997E-2</v>
      </c>
      <c r="C224" t="str">
        <f>'S&amp;P500'!B224</f>
        <v>Fox Corp</v>
      </c>
      <c r="D224" s="78">
        <f>'S&amp;P500'!C224</f>
        <v>22872601482.66</v>
      </c>
      <c r="E224" t="str">
        <f>'S&amp;P500'!A224</f>
        <v>FOX.OQ</v>
      </c>
    </row>
    <row r="225" spans="2:5" x14ac:dyDescent="0.25">
      <c r="B225" s="77">
        <f>'S&amp;P500'!D225</f>
        <v>1.3603696098562601E-2</v>
      </c>
      <c r="C225" t="str">
        <f>'S&amp;P500'!B225</f>
        <v>Xcel Energy Inc</v>
      </c>
      <c r="D225" s="78">
        <f>'S&amp;P500'!C225</f>
        <v>46719811271.540001</v>
      </c>
      <c r="E225" t="str">
        <f>'S&amp;P500'!A225</f>
        <v>XEL.OQ</v>
      </c>
    </row>
    <row r="226" spans="2:5" x14ac:dyDescent="0.25">
      <c r="B226" s="77">
        <f>'S&amp;P500'!D226</f>
        <v>-5.0249687890137305E-2</v>
      </c>
      <c r="C226" t="str">
        <f>'S&amp;P500'!B226</f>
        <v>Super Micro Computer Inc</v>
      </c>
      <c r="D226" s="78">
        <f>'S&amp;P500'!C226</f>
        <v>18227248294.040001</v>
      </c>
      <c r="E226" t="str">
        <f>'S&amp;P500'!A226</f>
        <v>SMCI.OQ</v>
      </c>
    </row>
    <row r="227" spans="2:5" x14ac:dyDescent="0.25">
      <c r="B227" s="77">
        <f>'S&amp;P500'!D227</f>
        <v>-2.4698235840297098E-2</v>
      </c>
      <c r="C227" t="str">
        <f>'S&amp;P500'!B227</f>
        <v>Bank of America Corp</v>
      </c>
      <c r="D227" s="78">
        <f>'S&amp;P500'!C227</f>
        <v>378798627399.40002</v>
      </c>
      <c r="E227" t="str">
        <f>'S&amp;P500'!A227</f>
        <v>BAC.N</v>
      </c>
    </row>
    <row r="228" spans="2:5" x14ac:dyDescent="0.25">
      <c r="B228" s="77">
        <f>'S&amp;P500'!D228</f>
        <v>-6.2566461409105899E-3</v>
      </c>
      <c r="C228" t="str">
        <f>'S&amp;P500'!B228</f>
        <v>Microsoft Corp</v>
      </c>
      <c r="D228" s="78">
        <f>'S&amp;P500'!C228</f>
        <v>2983914787899.8398</v>
      </c>
      <c r="E228" t="str">
        <f>'S&amp;P500'!A228</f>
        <v>MSFT.OQ</v>
      </c>
    </row>
    <row r="229" spans="2:5" x14ac:dyDescent="0.25">
      <c r="B229" s="77">
        <f>'S&amp;P500'!D229</f>
        <v>-3.83982220758909E-2</v>
      </c>
      <c r="C229" t="str">
        <f>'S&amp;P500'!B229</f>
        <v>Ameriprise Financial Inc</v>
      </c>
      <c r="D229" s="78">
        <f>'S&amp;P500'!C229</f>
        <v>42664490000</v>
      </c>
      <c r="E229" t="str">
        <f>'S&amp;P500'!A229</f>
        <v>AMP.N</v>
      </c>
    </row>
    <row r="230" spans="2:5" x14ac:dyDescent="0.25">
      <c r="B230" s="77">
        <f>'S&amp;P500'!D230</f>
        <v>-4.5040485829959599E-2</v>
      </c>
      <c r="C230" t="str">
        <f>'S&amp;P500'!B230</f>
        <v>HP Inc</v>
      </c>
      <c r="D230" s="78">
        <f>'S&amp;P500'!C230</f>
        <v>17322367949.009998</v>
      </c>
      <c r="E230" t="str">
        <f>'S&amp;P500'!A230</f>
        <v>HPQ.N</v>
      </c>
    </row>
    <row r="231" spans="2:5" x14ac:dyDescent="0.25">
      <c r="B231" s="77">
        <f>'S&amp;P500'!D231</f>
        <v>-8.773719649051161E-3</v>
      </c>
      <c r="C231" t="str">
        <f>'S&amp;P500'!B231</f>
        <v>General Mills Inc</v>
      </c>
      <c r="D231" s="78">
        <f>'S&amp;P500'!C231</f>
        <v>25921417494.98</v>
      </c>
      <c r="E231" t="str">
        <f>'S&amp;P500'!A231</f>
        <v>GIS.N</v>
      </c>
    </row>
    <row r="232" spans="2:5" x14ac:dyDescent="0.25">
      <c r="B232" s="77">
        <f>'S&amp;P500'!D232</f>
        <v>3.1314846255423599E-2</v>
      </c>
      <c r="C232" t="str">
        <f>'S&amp;P500'!B232</f>
        <v>Ameren Corp</v>
      </c>
      <c r="D232" s="78">
        <f>'S&amp;P500'!C232</f>
        <v>30221576000</v>
      </c>
      <c r="E232" t="str">
        <f>'S&amp;P500'!A232</f>
        <v>AEE.N</v>
      </c>
    </row>
    <row r="233" spans="2:5" x14ac:dyDescent="0.25">
      <c r="B233" s="77">
        <f>'S&amp;P500'!D233</f>
        <v>-1.866361475482E-2</v>
      </c>
      <c r="C233" t="str">
        <f>'S&amp;P500'!B233</f>
        <v>Abbott Laboratories</v>
      </c>
      <c r="D233" s="78">
        <f>'S&amp;P500'!C233</f>
        <v>193832055932.09</v>
      </c>
      <c r="E233" t="str">
        <f>'S&amp;P500'!A233</f>
        <v>ABT.N</v>
      </c>
    </row>
    <row r="234" spans="2:5" x14ac:dyDescent="0.25">
      <c r="B234" s="77">
        <f>'S&amp;P500'!D234</f>
        <v>3.2880792805178395E-2</v>
      </c>
      <c r="C234" t="str">
        <f>'S&amp;P500'!B234</f>
        <v>Digital Realty Trust Inc</v>
      </c>
      <c r="D234" s="78">
        <f>'S&amp;P500'!C234</f>
        <v>61946762670</v>
      </c>
      <c r="E234" t="str">
        <f>'S&amp;P500'!A234</f>
        <v>DLR.N</v>
      </c>
    </row>
    <row r="235" spans="2:5" x14ac:dyDescent="0.25">
      <c r="B235" s="77">
        <f>'S&amp;P500'!D235</f>
        <v>-2.3234023863553201E-2</v>
      </c>
      <c r="C235" t="str">
        <f>'S&amp;P500'!B235</f>
        <v>Ulta Beauty Inc</v>
      </c>
      <c r="D235" s="78">
        <f>'S&amp;P500'!C235</f>
        <v>29597553914.959999</v>
      </c>
      <c r="E235" t="str">
        <f>'S&amp;P500'!A235</f>
        <v>ULTA.OQ</v>
      </c>
    </row>
    <row r="236" spans="2:5" x14ac:dyDescent="0.25">
      <c r="B236" s="77">
        <f>'S&amp;P500'!D236</f>
        <v>-4.0537462992484501E-2</v>
      </c>
      <c r="C236" t="str">
        <f>'S&amp;P500'!B236</f>
        <v>Fortinet Inc</v>
      </c>
      <c r="D236" s="78">
        <f>'S&amp;P500'!C236</f>
        <v>62659789074.519997</v>
      </c>
      <c r="E236" t="str">
        <f>'S&amp;P500'!A236</f>
        <v>FTNT.OQ</v>
      </c>
    </row>
    <row r="237" spans="2:5" x14ac:dyDescent="0.25">
      <c r="B237" s="77">
        <f>'S&amp;P500'!D237</f>
        <v>-2.7770431102883703E-3</v>
      </c>
      <c r="C237" t="str">
        <f>'S&amp;P500'!B237</f>
        <v>CME Group Inc</v>
      </c>
      <c r="D237" s="78">
        <f>'S&amp;P500'!C237</f>
        <v>108770372601.08</v>
      </c>
      <c r="E237" t="str">
        <f>'S&amp;P500'!A237</f>
        <v>CME.OQ</v>
      </c>
    </row>
    <row r="238" spans="2:5" x14ac:dyDescent="0.25">
      <c r="B238" s="77">
        <f>'S&amp;P500'!D238</f>
        <v>-4.30910281597904E-2</v>
      </c>
      <c r="C238" t="str">
        <f>'S&amp;P500'!B238</f>
        <v>Interactive Brokers Group Inc</v>
      </c>
      <c r="D238" s="78">
        <f>'S&amp;P500'!C238</f>
        <v>123917148776.98</v>
      </c>
      <c r="E238" t="str">
        <f>'S&amp;P500'!A238</f>
        <v>IBKR.OQ</v>
      </c>
    </row>
    <row r="239" spans="2:5" x14ac:dyDescent="0.25">
      <c r="B239" s="77">
        <f>'S&amp;P500'!D239</f>
        <v>-2.5585135649892198E-2</v>
      </c>
      <c r="C239" t="str">
        <f>'S&amp;P500'!B239</f>
        <v>Trane Technologies PLC</v>
      </c>
      <c r="D239" s="78">
        <f>'S&amp;P500'!C239</f>
        <v>101912275657.25</v>
      </c>
      <c r="E239" t="str">
        <f>'S&amp;P500'!A239</f>
        <v>TT.N</v>
      </c>
    </row>
    <row r="240" spans="2:5" x14ac:dyDescent="0.25">
      <c r="B240" s="77">
        <f>'S&amp;P500'!D240</f>
        <v>3.78193678651857E-2</v>
      </c>
      <c r="C240" t="str">
        <f>'S&amp;P500'!B240</f>
        <v>Walmart Inc</v>
      </c>
      <c r="D240" s="78">
        <f>'S&amp;P500'!C240</f>
        <v>1065133113068.96</v>
      </c>
      <c r="E240" t="str">
        <f>'S&amp;P500'!A240</f>
        <v>WMT.OQ</v>
      </c>
    </row>
    <row r="241" spans="2:5" x14ac:dyDescent="0.25">
      <c r="B241" s="77">
        <f>'S&amp;P500'!D241</f>
        <v>2.9573299535274899E-3</v>
      </c>
      <c r="C241" t="str">
        <f>'S&amp;P500'!B241</f>
        <v>Uber Technologies Inc</v>
      </c>
      <c r="D241" s="78">
        <f>'S&amp;P500'!C241</f>
        <v>147983079734.82001</v>
      </c>
      <c r="E241" t="str">
        <f>'S&amp;P500'!A241</f>
        <v>UBER.N</v>
      </c>
    </row>
    <row r="242" spans="2:5" x14ac:dyDescent="0.25">
      <c r="B242" s="77">
        <f>'S&amp;P500'!D242</f>
        <v>-4.3283544747179095E-3</v>
      </c>
      <c r="C242" t="str">
        <f>'S&amp;P500'!B242</f>
        <v>Intuit Inc</v>
      </c>
      <c r="D242" s="78">
        <f>'S&amp;P500'!C242</f>
        <v>110741951682.92</v>
      </c>
      <c r="E242" t="str">
        <f>'S&amp;P500'!A242</f>
        <v>INTU.OQ</v>
      </c>
    </row>
    <row r="243" spans="2:5" x14ac:dyDescent="0.25">
      <c r="B243" s="77">
        <f>'S&amp;P500'!D243</f>
        <v>-2.7488151658767702E-2</v>
      </c>
      <c r="C243" t="str">
        <f>'S&amp;P500'!B243</f>
        <v>Coterra Energy Inc</v>
      </c>
      <c r="D243" s="78">
        <f>'S&amp;P500'!C243</f>
        <v>23351064105.240002</v>
      </c>
      <c r="E243" t="str">
        <f>'S&amp;P500'!A243</f>
        <v>CTRA.N</v>
      </c>
    </row>
    <row r="244" spans="2:5" x14ac:dyDescent="0.25">
      <c r="B244" s="77">
        <f>'S&amp;P500'!D244</f>
        <v>-7.2521246458923494E-2</v>
      </c>
      <c r="C244" t="str">
        <f>'S&amp;P500'!B244</f>
        <v>NetApp Inc</v>
      </c>
      <c r="D244" s="78">
        <f>'S&amp;P500'!C244</f>
        <v>19453487380.560001</v>
      </c>
      <c r="E244" t="str">
        <f>'S&amp;P500'!A244</f>
        <v>NTAP.OQ</v>
      </c>
    </row>
    <row r="245" spans="2:5" x14ac:dyDescent="0.25">
      <c r="B245" s="77">
        <f>'S&amp;P500'!D245</f>
        <v>1.08303249097472E-2</v>
      </c>
      <c r="C245" t="str">
        <f>'S&amp;P500'!B245</f>
        <v>Ford Motor Co</v>
      </c>
      <c r="D245" s="78">
        <f>'S&amp;P500'!C245</f>
        <v>55852653150</v>
      </c>
      <c r="E245" t="str">
        <f>'S&amp;P500'!A245</f>
        <v>F.N</v>
      </c>
    </row>
    <row r="246" spans="2:5" x14ac:dyDescent="0.25">
      <c r="B246" s="77">
        <f>'S&amp;P500'!D246</f>
        <v>1.95762073787242E-2</v>
      </c>
      <c r="C246" t="str">
        <f>'S&amp;P500'!B246</f>
        <v>UnitedHealth Group Inc</v>
      </c>
      <c r="D246" s="78">
        <f>'S&amp;P500'!C246</f>
        <v>257593328369.39999</v>
      </c>
      <c r="E246" t="str">
        <f>'S&amp;P500'!A246</f>
        <v>UNH.N</v>
      </c>
    </row>
    <row r="247" spans="2:5" x14ac:dyDescent="0.25">
      <c r="B247" s="77">
        <f>'S&amp;P500'!D247</f>
        <v>1.4060742407196001E-4</v>
      </c>
      <c r="C247" t="str">
        <f>'S&amp;P500'!B247</f>
        <v>Williams Companies Inc</v>
      </c>
      <c r="D247" s="78">
        <f>'S&amp;P500'!C247</f>
        <v>86920860000</v>
      </c>
      <c r="E247" t="str">
        <f>'S&amp;P500'!A247</f>
        <v>WMB.N</v>
      </c>
    </row>
    <row r="248" spans="2:5" x14ac:dyDescent="0.25">
      <c r="B248" s="77">
        <f>'S&amp;P500'!D248</f>
        <v>-2.49554367201427E-2</v>
      </c>
      <c r="C248" t="str">
        <f>'S&amp;P500'!B248</f>
        <v>Synchrony Financial</v>
      </c>
      <c r="D248" s="78">
        <f>'S&amp;P500'!C248</f>
        <v>24717571399.689999</v>
      </c>
      <c r="E248" t="str">
        <f>'S&amp;P500'!A248</f>
        <v>SYF.N</v>
      </c>
    </row>
    <row r="249" spans="2:5" x14ac:dyDescent="0.25">
      <c r="B249" s="77">
        <f>'S&amp;P500'!D249</f>
        <v>-1.60833333333333E-2</v>
      </c>
      <c r="C249" t="str">
        <f>'S&amp;P500'!B249</f>
        <v>United Parcel Service Inc</v>
      </c>
      <c r="D249" s="78">
        <f>'S&amp;P500'!C249</f>
        <v>100168887673.92999</v>
      </c>
      <c r="E249" t="str">
        <f>'S&amp;P500'!A249</f>
        <v>UPS.N</v>
      </c>
    </row>
    <row r="250" spans="2:5" x14ac:dyDescent="0.25">
      <c r="B250" s="77">
        <f>'S&amp;P500'!D250</f>
        <v>1.5879767474833398E-2</v>
      </c>
      <c r="C250" t="str">
        <f>'S&amp;P500'!B250</f>
        <v>McCormick &amp; Company Inc</v>
      </c>
      <c r="D250" s="78">
        <f>'S&amp;P500'!C250</f>
        <v>19238797929.5</v>
      </c>
      <c r="E250" t="str">
        <f>'S&amp;P500'!A250</f>
        <v>MKC.N</v>
      </c>
    </row>
    <row r="251" spans="2:5" x14ac:dyDescent="0.25">
      <c r="B251" s="77">
        <f>'S&amp;P500'!D251</f>
        <v>1.43687104471419E-2</v>
      </c>
      <c r="C251" t="str">
        <f>'S&amp;P500'!B251</f>
        <v>Avery Dennison Corp</v>
      </c>
      <c r="D251" s="78">
        <f>'S&amp;P500'!C251</f>
        <v>15115114296.700001</v>
      </c>
      <c r="E251" t="str">
        <f>'S&amp;P500'!A251</f>
        <v>AVY.N</v>
      </c>
    </row>
    <row r="252" spans="2:5" x14ac:dyDescent="0.25">
      <c r="B252" s="77">
        <f>'S&amp;P500'!D252</f>
        <v>-1.62552679108969E-2</v>
      </c>
      <c r="C252" t="str">
        <f>'S&amp;P500'!B252</f>
        <v>Cooper Companies Inc</v>
      </c>
      <c r="D252" s="78">
        <f>'S&amp;P500'!C252</f>
        <v>16011404724.200001</v>
      </c>
      <c r="E252" t="str">
        <f>'S&amp;P500'!A252</f>
        <v>COO.OQ</v>
      </c>
    </row>
    <row r="253" spans="2:5" x14ac:dyDescent="0.25">
      <c r="B253" s="77">
        <f>'S&amp;P500'!D253</f>
        <v>-3.5994541112248403E-2</v>
      </c>
      <c r="C253" t="str">
        <f>'S&amp;P500'!B253</f>
        <v>Lululemon Athletica Inc</v>
      </c>
      <c r="D253" s="78">
        <f>'S&amp;P500'!C253</f>
        <v>19886886519.060001</v>
      </c>
      <c r="E253" t="str">
        <f>'S&amp;P500'!A253</f>
        <v>LULU.OQ</v>
      </c>
    </row>
    <row r="254" spans="2:5" x14ac:dyDescent="0.25">
      <c r="B254" s="77">
        <f>'S&amp;P500'!D254</f>
        <v>5.7673119137896703E-2</v>
      </c>
      <c r="C254" t="str">
        <f>'S&amp;P500'!B254</f>
        <v>Iron Mountain Inc</v>
      </c>
      <c r="D254" s="78">
        <f>'S&amp;P500'!C254</f>
        <v>31332486046</v>
      </c>
      <c r="E254" t="str">
        <f>'S&amp;P500'!A254</f>
        <v>IRM.N</v>
      </c>
    </row>
    <row r="255" spans="2:5" x14ac:dyDescent="0.25">
      <c r="B255" s="77">
        <f>'S&amp;P500'!D255</f>
        <v>-3.46051464063886E-2</v>
      </c>
      <c r="C255" t="str">
        <f>'S&amp;P500'!B255</f>
        <v>KeyCorp</v>
      </c>
      <c r="D255" s="78">
        <f>'S&amp;P500'!C255</f>
        <v>23988245760</v>
      </c>
      <c r="E255" t="str">
        <f>'S&amp;P500'!A255</f>
        <v>KEY.N</v>
      </c>
    </row>
    <row r="256" spans="2:5" x14ac:dyDescent="0.25">
      <c r="B256" s="77">
        <f>'S&amp;P500'!D256</f>
        <v>-2.5021446954532501E-2</v>
      </c>
      <c r="C256" t="str">
        <f>'S&amp;P500'!B256</f>
        <v>Prologis Inc</v>
      </c>
      <c r="D256" s="78">
        <f>'S&amp;P500'!C256</f>
        <v>126678881460</v>
      </c>
      <c r="E256" t="str">
        <f>'S&amp;P500'!A256</f>
        <v>PLD.N</v>
      </c>
    </row>
    <row r="257" spans="2:5" x14ac:dyDescent="0.25">
      <c r="B257" s="77">
        <f>'S&amp;P500'!D257</f>
        <v>5.0890585241731802E-3</v>
      </c>
      <c r="C257" t="str">
        <f>'S&amp;P500'!B257</f>
        <v>Coca-Cola Co</v>
      </c>
      <c r="D257" s="78">
        <f>'S&amp;P500'!C257</f>
        <v>339827098755</v>
      </c>
      <c r="E257" t="str">
        <f>'S&amp;P500'!A257</f>
        <v>KO.N</v>
      </c>
    </row>
    <row r="258" spans="2:5" x14ac:dyDescent="0.25">
      <c r="B258" s="77">
        <f>'S&amp;P500'!D258</f>
        <v>-3.08641975308643E-3</v>
      </c>
      <c r="C258" t="str">
        <f>'S&amp;P500'!B258</f>
        <v>Pultegroup Inc</v>
      </c>
      <c r="D258" s="78">
        <f>'S&amp;P500'!C258</f>
        <v>26686542240.630001</v>
      </c>
      <c r="E258" t="str">
        <f>'S&amp;P500'!A258</f>
        <v>PHM.N</v>
      </c>
    </row>
    <row r="259" spans="2:5" x14ac:dyDescent="0.25">
      <c r="B259" s="77">
        <f>'S&amp;P500'!D259</f>
        <v>-2.29111737430675E-2</v>
      </c>
      <c r="C259" t="str">
        <f>'S&amp;P500'!B259</f>
        <v>Danaher Corp</v>
      </c>
      <c r="D259" s="78">
        <f>'S&amp;P500'!C259</f>
        <v>151941086000</v>
      </c>
      <c r="E259" t="str">
        <f>'S&amp;P500'!A259</f>
        <v>DHR.N</v>
      </c>
    </row>
    <row r="260" spans="2:5" x14ac:dyDescent="0.25">
      <c r="B260" s="77">
        <f>'S&amp;P500'!D260</f>
        <v>3.1303947519853996E-3</v>
      </c>
      <c r="C260" t="str">
        <f>'S&amp;P500'!B260</f>
        <v>Axon Enterprise Inc</v>
      </c>
      <c r="D260" s="78">
        <f>'S&amp;P500'!C260</f>
        <v>34389970187.459999</v>
      </c>
      <c r="E260" t="str">
        <f>'S&amp;P500'!A260</f>
        <v>AXON.OQ</v>
      </c>
    </row>
    <row r="261" spans="2:5" x14ac:dyDescent="0.25">
      <c r="B261" s="77">
        <f>'S&amp;P500'!D261</f>
        <v>-4.0270496162905699E-2</v>
      </c>
      <c r="C261" t="str">
        <f>'S&amp;P500'!B261</f>
        <v>State Street Corp</v>
      </c>
      <c r="D261" s="78">
        <f>'S&amp;P500'!C261</f>
        <v>35250330433.169998</v>
      </c>
      <c r="E261" t="str">
        <f>'S&amp;P500'!A261</f>
        <v>STT.N</v>
      </c>
    </row>
    <row r="262" spans="2:5" x14ac:dyDescent="0.25">
      <c r="B262" s="77">
        <f>'S&amp;P500'!D262</f>
        <v>-5.5792933442892399E-2</v>
      </c>
      <c r="C262" t="str">
        <f>'S&amp;P500'!B262</f>
        <v>Bank of New York Mellon Corp</v>
      </c>
      <c r="D262" s="78">
        <f>'S&amp;P500'!C262</f>
        <v>79085198760</v>
      </c>
      <c r="E262" t="str">
        <f>'S&amp;P500'!A262</f>
        <v>BK.N</v>
      </c>
    </row>
    <row r="263" spans="2:5" x14ac:dyDescent="0.25">
      <c r="B263" s="77">
        <f>'S&amp;P500'!D263</f>
        <v>-4.8907323716956601E-2</v>
      </c>
      <c r="C263" t="str">
        <f>'S&amp;P500'!B263</f>
        <v>Gartner Inc</v>
      </c>
      <c r="D263" s="78">
        <f>'S&amp;P500'!C263</f>
        <v>11073211786.35</v>
      </c>
      <c r="E263" t="str">
        <f>'S&amp;P500'!A263</f>
        <v>IT.N</v>
      </c>
    </row>
    <row r="264" spans="2:5" x14ac:dyDescent="0.25">
      <c r="B264" s="77">
        <f>'S&amp;P500'!D264</f>
        <v>2.0216103171837099E-2</v>
      </c>
      <c r="C264" t="str">
        <f>'S&amp;P500'!B264</f>
        <v>Crown Castle Inc</v>
      </c>
      <c r="D264" s="78">
        <f>'S&amp;P500'!C264</f>
        <v>38197350000</v>
      </c>
      <c r="E264" t="str">
        <f>'S&amp;P500'!A264</f>
        <v>CCI.N</v>
      </c>
    </row>
    <row r="265" spans="2:5" x14ac:dyDescent="0.25">
      <c r="B265" s="77">
        <f>'S&amp;P500'!D265</f>
        <v>-1.02691132969385E-2</v>
      </c>
      <c r="C265" t="str">
        <f>'S&amp;P500'!B265</f>
        <v>CrowdStrike Holdings Inc</v>
      </c>
      <c r="D265" s="78">
        <f>'S&amp;P500'!C265</f>
        <v>103748591997.60001</v>
      </c>
      <c r="E265" t="str">
        <f>'S&amp;P500'!A265</f>
        <v>CRWD.OQ</v>
      </c>
    </row>
    <row r="266" spans="2:5" x14ac:dyDescent="0.25">
      <c r="B266" s="77">
        <f>'S&amp;P500'!D266</f>
        <v>-2.51643764775413E-2</v>
      </c>
      <c r="C266" t="str">
        <f>'S&amp;P500'!B266</f>
        <v>BlackRock Inc</v>
      </c>
      <c r="D266" s="78">
        <f>'S&amp;P500'!C266</f>
        <v>163781954067.67001</v>
      </c>
      <c r="E266" t="str">
        <f>'S&amp;P500'!A266</f>
        <v>BLK.N</v>
      </c>
    </row>
    <row r="267" spans="2:5" x14ac:dyDescent="0.25">
      <c r="B267" s="77">
        <f>'S&amp;P500'!D267</f>
        <v>-4.5001384657989502E-2</v>
      </c>
      <c r="C267" t="str">
        <f>'S&amp;P500'!B267</f>
        <v>Global Payments Inc</v>
      </c>
      <c r="D267" s="78">
        <f>'S&amp;P500'!C267</f>
        <v>19312410880.290001</v>
      </c>
      <c r="E267" t="str">
        <f>'S&amp;P500'!A267</f>
        <v>GPN.N</v>
      </c>
    </row>
    <row r="268" spans="2:5" x14ac:dyDescent="0.25">
      <c r="B268" s="77">
        <f>'S&amp;P500'!D268</f>
        <v>-3.95723145999016E-3</v>
      </c>
      <c r="C268" t="str">
        <f>'S&amp;P500'!B268</f>
        <v>Union Pacific Corp</v>
      </c>
      <c r="D268" s="78">
        <f>'S&amp;P500'!C268</f>
        <v>155332082484.20001</v>
      </c>
      <c r="E268" t="str">
        <f>'S&amp;P500'!A268</f>
        <v>UNP.N</v>
      </c>
    </row>
    <row r="269" spans="2:5" x14ac:dyDescent="0.25">
      <c r="B269" s="77">
        <f>'S&amp;P500'!D269</f>
        <v>-4.7672064777327904E-2</v>
      </c>
      <c r="C269" t="str">
        <f>'S&amp;P500'!B269</f>
        <v>Equifax Inc</v>
      </c>
      <c r="D269" s="78">
        <f>'S&amp;P500'!C269</f>
        <v>22656872000</v>
      </c>
      <c r="E269" t="str">
        <f>'S&amp;P500'!A269</f>
        <v>EFX.N</v>
      </c>
    </row>
    <row r="270" spans="2:5" x14ac:dyDescent="0.25">
      <c r="B270" s="77">
        <f>'S&amp;P500'!D270</f>
        <v>-3.9385752879283399E-2</v>
      </c>
      <c r="C270" t="str">
        <f>'S&amp;P500'!B270</f>
        <v>Arista Networks Inc</v>
      </c>
      <c r="D270" s="78">
        <f>'S&amp;P500'!C270</f>
        <v>170154598658.39999</v>
      </c>
      <c r="E270" t="str">
        <f>'S&amp;P500'!A270</f>
        <v>ANET.N</v>
      </c>
    </row>
    <row r="271" spans="2:5" x14ac:dyDescent="0.25">
      <c r="B271" s="77">
        <f>'S&amp;P500'!D271</f>
        <v>-2.6317482787465499E-2</v>
      </c>
      <c r="C271" t="str">
        <f>'S&amp;P500'!B271</f>
        <v>JPMorgan Chase &amp; Co</v>
      </c>
      <c r="D271" s="78">
        <f>'S&amp;P500'!C271</f>
        <v>815977968000</v>
      </c>
      <c r="E271" t="str">
        <f>'S&amp;P500'!A271</f>
        <v>JPM.N</v>
      </c>
    </row>
    <row r="272" spans="2:5" x14ac:dyDescent="0.25">
      <c r="B272" s="77">
        <f>'S&amp;P500'!D272</f>
        <v>-1.548137397194E-2</v>
      </c>
      <c r="C272" t="str">
        <f>'S&amp;P500'!B272</f>
        <v>CSX Corp</v>
      </c>
      <c r="D272" s="78">
        <f>'S&amp;P500'!C272</f>
        <v>75788974109.199997</v>
      </c>
      <c r="E272" t="str">
        <f>'S&amp;P500'!A272</f>
        <v>CSX.OQ</v>
      </c>
    </row>
    <row r="273" spans="2:5" x14ac:dyDescent="0.25">
      <c r="B273" s="77">
        <f>'S&amp;P500'!D273</f>
        <v>-3.57711396198147E-2</v>
      </c>
      <c r="C273" t="str">
        <f>'S&amp;P500'!B273</f>
        <v>Advanced Micro Devices Inc</v>
      </c>
      <c r="D273" s="78">
        <f>'S&amp;P500'!C273</f>
        <v>335766809007.41998</v>
      </c>
      <c r="E273" t="str">
        <f>'S&amp;P500'!A273</f>
        <v>AMD.OQ</v>
      </c>
    </row>
    <row r="274" spans="2:5" x14ac:dyDescent="0.25">
      <c r="B274" s="77">
        <f>'S&amp;P500'!D274</f>
        <v>-3.4169589065731198E-3</v>
      </c>
      <c r="C274" t="str">
        <f>'S&amp;P500'!B274</f>
        <v>ConocoPhillips</v>
      </c>
      <c r="D274" s="78">
        <f>'S&amp;P500'!C274</f>
        <v>135785369440</v>
      </c>
      <c r="E274" t="str">
        <f>'S&amp;P500'!A274</f>
        <v>COP.N</v>
      </c>
    </row>
    <row r="275" spans="2:5" x14ac:dyDescent="0.25">
      <c r="B275" s="77">
        <f>'S&amp;P500'!D275</f>
        <v>-3.2415616736662003E-2</v>
      </c>
      <c r="C275" t="str">
        <f>'S&amp;P500'!B275</f>
        <v>Teradyne Inc</v>
      </c>
      <c r="D275" s="78">
        <f>'S&amp;P500'!C275</f>
        <v>48709880482.089996</v>
      </c>
      <c r="E275" t="str">
        <f>'S&amp;P500'!A275</f>
        <v>TER.OQ</v>
      </c>
    </row>
    <row r="276" spans="2:5" x14ac:dyDescent="0.25">
      <c r="B276" s="77">
        <f>'S&amp;P500'!D276</f>
        <v>-3.6430102105130403E-2</v>
      </c>
      <c r="C276" t="str">
        <f>'S&amp;P500'!B276</f>
        <v>Edwards Lifesciences Corp</v>
      </c>
      <c r="D276" s="78">
        <f>'S&amp;P500'!C276</f>
        <v>44358132000</v>
      </c>
      <c r="E276" t="str">
        <f>'S&amp;P500'!A276</f>
        <v>EW.N</v>
      </c>
    </row>
    <row r="277" spans="2:5" x14ac:dyDescent="0.25">
      <c r="B277" s="77">
        <f>'S&amp;P500'!D277</f>
        <v>-4.8788770658818204E-2</v>
      </c>
      <c r="C277" t="str">
        <f>'S&amp;P500'!B277</f>
        <v>Morgan Stanley</v>
      </c>
      <c r="D277" s="78">
        <f>'S&amp;P500'!C277</f>
        <v>266038980000</v>
      </c>
      <c r="E277" t="str">
        <f>'S&amp;P500'!A277</f>
        <v>MS.N</v>
      </c>
    </row>
    <row r="278" spans="2:5" x14ac:dyDescent="0.25">
      <c r="B278" s="77">
        <f>'S&amp;P500'!D278</f>
        <v>-4.0981047937569598E-2</v>
      </c>
      <c r="C278" t="str">
        <f>'S&amp;P500'!B278</f>
        <v>Cardinal Health Inc</v>
      </c>
      <c r="D278" s="78">
        <f>'S&amp;P500'!C278</f>
        <v>50607062400.959999</v>
      </c>
      <c r="E278" t="str">
        <f>'S&amp;P500'!A278</f>
        <v>CAH.N</v>
      </c>
    </row>
    <row r="279" spans="2:5" x14ac:dyDescent="0.25">
      <c r="B279" s="77">
        <f>'S&amp;P500'!D279</f>
        <v>-4.5047688921496798E-2</v>
      </c>
      <c r="C279" t="str">
        <f>'S&amp;P500'!B279</f>
        <v>Dexcom Inc</v>
      </c>
      <c r="D279" s="78">
        <f>'S&amp;P500'!C279</f>
        <v>25382258981.759998</v>
      </c>
      <c r="E279" t="str">
        <f>'S&amp;P500'!A279</f>
        <v>DXCM.OQ</v>
      </c>
    </row>
    <row r="280" spans="2:5" x14ac:dyDescent="0.25">
      <c r="B280" s="77">
        <f>'S&amp;P500'!D280</f>
        <v>-2.8151521424135798E-2</v>
      </c>
      <c r="C280" t="str">
        <f>'S&amp;P500'!B280</f>
        <v>Fidelity National Information Services Inc</v>
      </c>
      <c r="D280" s="78">
        <f>'S&amp;P500'!C280</f>
        <v>24313093369.799999</v>
      </c>
      <c r="E280" t="str">
        <f>'S&amp;P500'!A280</f>
        <v>FIS.N</v>
      </c>
    </row>
    <row r="281" spans="2:5" x14ac:dyDescent="0.25">
      <c r="B281" s="77">
        <f>'S&amp;P500'!D281</f>
        <v>1.2507215701364999E-3</v>
      </c>
      <c r="C281" t="str">
        <f>'S&amp;P500'!B281</f>
        <v>Welltower Inc</v>
      </c>
      <c r="D281" s="78">
        <f>'S&amp;P500'!C281</f>
        <v>144970966980</v>
      </c>
      <c r="E281" t="str">
        <f>'S&amp;P500'!A281</f>
        <v>WELL.N</v>
      </c>
    </row>
    <row r="282" spans="2:5" x14ac:dyDescent="0.25">
      <c r="B282" s="77">
        <f>'S&amp;P500'!D282</f>
        <v>-6.3030614870078806E-3</v>
      </c>
      <c r="C282" t="str">
        <f>'S&amp;P500'!B282</f>
        <v>Alphabet Inc</v>
      </c>
      <c r="D282" s="78">
        <f>'S&amp;P500'!C282</f>
        <v>3739985060000</v>
      </c>
      <c r="E282" t="str">
        <f>'S&amp;P500'!A282</f>
        <v>GOOGL.OQ</v>
      </c>
    </row>
    <row r="283" spans="2:5" x14ac:dyDescent="0.25">
      <c r="B283" s="77">
        <f>'S&amp;P500'!D283</f>
        <v>2.60568105569223E-2</v>
      </c>
      <c r="C283" t="str">
        <f>'S&amp;P500'!B283</f>
        <v>Otis Worldwide Corp</v>
      </c>
      <c r="D283" s="78">
        <f>'S&amp;P500'!C283</f>
        <v>35665130922.75</v>
      </c>
      <c r="E283" t="str">
        <f>'S&amp;P500'!A283</f>
        <v>OTIS.N</v>
      </c>
    </row>
    <row r="284" spans="2:5" x14ac:dyDescent="0.25">
      <c r="B284" s="77">
        <f>'S&amp;P500'!D284</f>
        <v>2.3243243243242801E-3</v>
      </c>
      <c r="C284" t="str">
        <f>'S&amp;P500'!B284</f>
        <v>Salesforce Inc</v>
      </c>
      <c r="D284" s="78">
        <f>'S&amp;P500'!C284</f>
        <v>173747910000</v>
      </c>
      <c r="E284" t="str">
        <f>'S&amp;P500'!A284</f>
        <v>CRM.N</v>
      </c>
    </row>
    <row r="285" spans="2:5" x14ac:dyDescent="0.25">
      <c r="B285" s="77">
        <f>'S&amp;P500'!D285</f>
        <v>-1.628955427016E-2</v>
      </c>
      <c r="C285" t="str">
        <f>'S&amp;P500'!B285</f>
        <v>Lam Research Corp</v>
      </c>
      <c r="D285" s="78">
        <f>'S&amp;P500'!C285</f>
        <v>288828244590</v>
      </c>
      <c r="E285" t="str">
        <f>'S&amp;P500'!A285</f>
        <v>LRCX.OQ</v>
      </c>
    </row>
    <row r="286" spans="2:5" x14ac:dyDescent="0.25">
      <c r="B286" s="77">
        <f>'S&amp;P500'!D286</f>
        <v>9.6683747461860008E-5</v>
      </c>
      <c r="C286" t="str">
        <f>'S&amp;P500'!B286</f>
        <v>Expand Energy Corp</v>
      </c>
      <c r="D286" s="78">
        <f>'S&amp;P500'!C286</f>
        <v>24636273457.68</v>
      </c>
      <c r="E286" t="str">
        <f>'S&amp;P500'!A286</f>
        <v>EXE.OQ</v>
      </c>
    </row>
    <row r="287" spans="2:5" x14ac:dyDescent="0.25">
      <c r="B287" s="77">
        <f>'S&amp;P500'!D287</f>
        <v>-2.2140221402214798E-3</v>
      </c>
      <c r="C287" t="str">
        <f>'S&amp;P500'!B287</f>
        <v>Weyerhaeuser Co</v>
      </c>
      <c r="D287" s="78">
        <f>'S&amp;P500'!C287</f>
        <v>19483158240</v>
      </c>
      <c r="E287" t="str">
        <f>'S&amp;P500'!A287</f>
        <v>WY.N</v>
      </c>
    </row>
    <row r="288" spans="2:5" x14ac:dyDescent="0.25">
      <c r="B288" s="77">
        <f>'S&amp;P500'!D288</f>
        <v>-9.8741051592199404E-3</v>
      </c>
      <c r="C288" t="str">
        <f>'S&amp;P500'!B288</f>
        <v>Moderna Inc</v>
      </c>
      <c r="D288" s="78">
        <f>'S&amp;P500'!C288</f>
        <v>15670155226.32</v>
      </c>
      <c r="E288" t="str">
        <f>'S&amp;P500'!A288</f>
        <v>MRNA.OQ</v>
      </c>
    </row>
    <row r="289" spans="2:5" x14ac:dyDescent="0.25">
      <c r="B289" s="77">
        <f>'S&amp;P500'!D289</f>
        <v>1.1688449686536999E-2</v>
      </c>
      <c r="C289" t="str">
        <f>'S&amp;P500'!B289</f>
        <v>O'Reilly Automotive Inc</v>
      </c>
      <c r="D289" s="78">
        <f>'S&amp;P500'!C289</f>
        <v>80158178549.979996</v>
      </c>
      <c r="E289" t="str">
        <f>'S&amp;P500'!A289</f>
        <v>ORLY.OQ</v>
      </c>
    </row>
    <row r="290" spans="2:5" x14ac:dyDescent="0.25">
      <c r="B290" s="77">
        <f>'S&amp;P500'!D290</f>
        <v>1.1591148577449998E-2</v>
      </c>
      <c r="C290" t="str">
        <f>'S&amp;P500'!B290</f>
        <v>AT&amp;T Inc</v>
      </c>
      <c r="D290" s="78">
        <f>'S&amp;P500'!C290</f>
        <v>201616623388.79999</v>
      </c>
      <c r="E290" t="str">
        <f>'S&amp;P500'!A290</f>
        <v>T.N</v>
      </c>
    </row>
    <row r="291" spans="2:5" x14ac:dyDescent="0.25">
      <c r="B291" s="77">
        <f>'S&amp;P500'!D291</f>
        <v>3.4420205590956999E-3</v>
      </c>
      <c r="C291" t="str">
        <f>'S&amp;P500'!B291</f>
        <v>Generac Holdings Inc</v>
      </c>
      <c r="D291" s="78">
        <f>'S&amp;P500'!C291</f>
        <v>12658338081.99</v>
      </c>
      <c r="E291" t="str">
        <f>'S&amp;P500'!A291</f>
        <v>GNRC.N</v>
      </c>
    </row>
    <row r="292" spans="2:5" x14ac:dyDescent="0.25">
      <c r="B292" s="77">
        <f>'S&amp;P500'!D292</f>
        <v>-7.1640107178113102E-2</v>
      </c>
      <c r="C292" t="str">
        <f>'S&amp;P500'!B292</f>
        <v>Cognizant Technology Solutions Corp</v>
      </c>
      <c r="D292" s="78">
        <f>'S&amp;P500'!C292</f>
        <v>31532570000</v>
      </c>
      <c r="E292" t="str">
        <f>'S&amp;P500'!A292</f>
        <v>CTSH.OQ</v>
      </c>
    </row>
    <row r="293" spans="2:5" x14ac:dyDescent="0.25">
      <c r="B293" s="77">
        <f>'S&amp;P500'!D293</f>
        <v>3.00972549922311E-2</v>
      </c>
      <c r="C293" t="str">
        <f>'S&amp;P500'!B293</f>
        <v>Verisk Analytics Inc</v>
      </c>
      <c r="D293" s="78">
        <f>'S&amp;P500'!C293</f>
        <v>24947690030</v>
      </c>
      <c r="E293" t="str">
        <f>'S&amp;P500'!A293</f>
        <v>VRSK.OQ</v>
      </c>
    </row>
    <row r="294" spans="2:5" x14ac:dyDescent="0.25">
      <c r="B294" s="77">
        <f>'S&amp;P500'!D294</f>
        <v>-4.32680071264957E-3</v>
      </c>
      <c r="C294" t="str">
        <f>'S&amp;P500'!B294</f>
        <v>Oracle Corp</v>
      </c>
      <c r="D294" s="78">
        <f>'S&amp;P500'!C294</f>
        <v>449587382400</v>
      </c>
      <c r="E294" t="str">
        <f>'S&amp;P500'!A294</f>
        <v>ORCL.N</v>
      </c>
    </row>
    <row r="295" spans="2:5" x14ac:dyDescent="0.25">
      <c r="B295" s="77">
        <f>'S&amp;P500'!D295</f>
        <v>-3.61918230907688E-2</v>
      </c>
      <c r="C295" t="str">
        <f>'S&amp;P500'!B295</f>
        <v>Exxon Mobil Corp</v>
      </c>
      <c r="D295" s="78">
        <f>'S&amp;P500'!C295</f>
        <v>626557470000</v>
      </c>
      <c r="E295" t="str">
        <f>'S&amp;P500'!A295</f>
        <v>XOM.N</v>
      </c>
    </row>
    <row r="296" spans="2:5" x14ac:dyDescent="0.25">
      <c r="B296" s="77">
        <f>'S&amp;P500'!D296</f>
        <v>-3.9906965356836702E-2</v>
      </c>
      <c r="C296" t="str">
        <f>'S&amp;P500'!B296</f>
        <v>Henry Schein Inc</v>
      </c>
      <c r="D296" s="78">
        <f>'S&amp;P500'!C296</f>
        <v>9233156613.0100002</v>
      </c>
      <c r="E296" t="str">
        <f>'S&amp;P500'!A296</f>
        <v>HSIC.OQ</v>
      </c>
    </row>
    <row r="297" spans="2:5" x14ac:dyDescent="0.25">
      <c r="B297" s="77">
        <f>'S&amp;P500'!D297</f>
        <v>2.48825359009992E-2</v>
      </c>
      <c r="C297" t="str">
        <f>'S&amp;P500'!B297</f>
        <v>Live Nation Entertainment Inc</v>
      </c>
      <c r="D297" s="78">
        <f>'S&amp;P500'!C297</f>
        <v>35962246082.889999</v>
      </c>
      <c r="E297" t="str">
        <f>'S&amp;P500'!A297</f>
        <v>LYV.N</v>
      </c>
    </row>
    <row r="298" spans="2:5" x14ac:dyDescent="0.25">
      <c r="B298" s="77">
        <f>'S&amp;P500'!D298</f>
        <v>-1.03591160220994E-2</v>
      </c>
      <c r="C298" t="str">
        <f>'S&amp;P500'!B298</f>
        <v>West Pharmaceutical Services Inc</v>
      </c>
      <c r="D298" s="78">
        <f>'S&amp;P500'!C298</f>
        <v>17526134597.32</v>
      </c>
      <c r="E298" t="str">
        <f>'S&amp;P500'!A298</f>
        <v>WST.N</v>
      </c>
    </row>
    <row r="299" spans="2:5" x14ac:dyDescent="0.25">
      <c r="B299" s="77">
        <f>'S&amp;P500'!D299</f>
        <v>2.6943726386955601E-2</v>
      </c>
      <c r="C299" t="str">
        <f>'S&amp;P500'!B299</f>
        <v>ServiceNow Inc</v>
      </c>
      <c r="D299" s="78">
        <f>'S&amp;P500'!C299</f>
        <v>108041340000</v>
      </c>
      <c r="E299" t="str">
        <f>'S&amp;P500'!A299</f>
        <v>NOW.N</v>
      </c>
    </row>
    <row r="300" spans="2:5" x14ac:dyDescent="0.25">
      <c r="B300" s="77">
        <f>'S&amp;P500'!D300</f>
        <v>1.3078811478879101E-2</v>
      </c>
      <c r="C300" t="str">
        <f>'S&amp;P500'!B300</f>
        <v>Boeing Co</v>
      </c>
      <c r="D300" s="78">
        <f>'S&amp;P500'!C300</f>
        <v>187972827427.60001</v>
      </c>
      <c r="E300" t="str">
        <f>'S&amp;P500'!A300</f>
        <v>BA.N</v>
      </c>
    </row>
    <row r="301" spans="2:5" x14ac:dyDescent="0.25">
      <c r="B301" s="77">
        <f>'S&amp;P500'!D301</f>
        <v>4.2719414893616997E-2</v>
      </c>
      <c r="C301" t="str">
        <f>'S&amp;P500'!B301</f>
        <v>American Tower Corp</v>
      </c>
      <c r="D301" s="78">
        <f>'S&amp;P500'!C301</f>
        <v>88100512982.369995</v>
      </c>
      <c r="E301" t="str">
        <f>'S&amp;P500'!A301</f>
        <v>AMT.N</v>
      </c>
    </row>
    <row r="302" spans="2:5" x14ac:dyDescent="0.25">
      <c r="B302" s="77">
        <f>'S&amp;P500'!D302</f>
        <v>-1.1666342601594399E-2</v>
      </c>
      <c r="C302" t="str">
        <f>'S&amp;P500'!B302</f>
        <v>Southwest Airlines Co</v>
      </c>
      <c r="D302" s="78">
        <f>'S&amp;P500'!C302</f>
        <v>24973693431.700001</v>
      </c>
      <c r="E302" t="str">
        <f>'S&amp;P500'!A302</f>
        <v>LUV.N</v>
      </c>
    </row>
    <row r="303" spans="2:5" x14ac:dyDescent="0.25">
      <c r="B303" s="77">
        <f>'S&amp;P500'!D303</f>
        <v>4.3410852713179401E-3</v>
      </c>
      <c r="C303" t="str">
        <f>'S&amp;P500'!B303</f>
        <v>Realty Income Corp</v>
      </c>
      <c r="D303" s="78">
        <f>'S&amp;P500'!C303</f>
        <v>59591495456.699997</v>
      </c>
      <c r="E303" t="str">
        <f>'S&amp;P500'!A303</f>
        <v>O.N</v>
      </c>
    </row>
    <row r="304" spans="2:5" x14ac:dyDescent="0.25">
      <c r="B304" s="77">
        <f>'S&amp;P500'!D304</f>
        <v>0.10414745481372201</v>
      </c>
      <c r="C304" t="str">
        <f>'S&amp;P500'!B304</f>
        <v>Equinix Inc</v>
      </c>
      <c r="D304" s="78">
        <f>'S&amp;P500'!C304</f>
        <v>94115447883.360001</v>
      </c>
      <c r="E304" t="str">
        <f>'S&amp;P500'!A304</f>
        <v>EQIX.OQ</v>
      </c>
    </row>
    <row r="305" spans="2:5" x14ac:dyDescent="0.25">
      <c r="B305" s="77">
        <f>'S&amp;P500'!D305</f>
        <v>-2.8464419475655602E-3</v>
      </c>
      <c r="C305" t="str">
        <f>'S&amp;P500'!B305</f>
        <v>Royal Caribbean Cruises Ltd</v>
      </c>
      <c r="D305" s="78">
        <f>'S&amp;P500'!C305</f>
        <v>90031819238.399994</v>
      </c>
      <c r="E305" t="str">
        <f>'S&amp;P500'!A305</f>
        <v>RCL.N</v>
      </c>
    </row>
    <row r="306" spans="2:5" x14ac:dyDescent="0.25">
      <c r="B306" s="77">
        <f>'S&amp;P500'!D306</f>
        <v>2.0765282314512402E-2</v>
      </c>
      <c r="C306" t="str">
        <f>'S&amp;P500'!B306</f>
        <v>Adobe Inc</v>
      </c>
      <c r="D306" s="78">
        <f>'S&amp;P500'!C306</f>
        <v>107756250000</v>
      </c>
      <c r="E306" t="str">
        <f>'S&amp;P500'!A306</f>
        <v>ADBE.OQ</v>
      </c>
    </row>
    <row r="307" spans="2:5" x14ac:dyDescent="0.25">
      <c r="B307" s="77">
        <f>'S&amp;P500'!D307</f>
        <v>-1.6264885274469999E-2</v>
      </c>
      <c r="C307" t="str">
        <f>'S&amp;P500'!B307</f>
        <v>Garmin Ltd</v>
      </c>
      <c r="D307" s="78">
        <f>'S&amp;P500'!C307</f>
        <v>39086279275.32</v>
      </c>
      <c r="E307" t="str">
        <f>'S&amp;P500'!A307</f>
        <v>GRMN.N</v>
      </c>
    </row>
    <row r="308" spans="2:5" x14ac:dyDescent="0.25">
      <c r="B308" s="77">
        <f>'S&amp;P500'!D308</f>
        <v>4.3913578078342806E-3</v>
      </c>
      <c r="C308" t="str">
        <f>'S&amp;P500'!B308</f>
        <v>EQT Corp</v>
      </c>
      <c r="D308" s="78">
        <f>'S&amp;P500'!C308</f>
        <v>35684369601.959999</v>
      </c>
      <c r="E308" t="str">
        <f>'S&amp;P500'!A308</f>
        <v>EQT.N</v>
      </c>
    </row>
    <row r="309" spans="2:5" x14ac:dyDescent="0.25">
      <c r="B309" s="77">
        <f>'S&amp;P500'!D309</f>
        <v>-2.2569367615170099E-2</v>
      </c>
      <c r="C309" t="str">
        <f>'S&amp;P500'!B309</f>
        <v>Republic Services Inc</v>
      </c>
      <c r="D309" s="78">
        <f>'S&amp;P500'!C309</f>
        <v>68373312111.129997</v>
      </c>
      <c r="E309" t="str">
        <f>'S&amp;P500'!A309</f>
        <v>RSG.N</v>
      </c>
    </row>
    <row r="310" spans="2:5" x14ac:dyDescent="0.25">
      <c r="B310" s="77">
        <f>'S&amp;P500'!D310</f>
        <v>3.0804616585205003E-3</v>
      </c>
      <c r="C310" t="str">
        <f>'S&amp;P500'!B310</f>
        <v>STERIS plc</v>
      </c>
      <c r="D310" s="78">
        <f>'S&amp;P500'!C310</f>
        <v>23951882605.5</v>
      </c>
      <c r="E310" t="str">
        <f>'S&amp;P500'!A310</f>
        <v>STE.N</v>
      </c>
    </row>
    <row r="311" spans="2:5" x14ac:dyDescent="0.25">
      <c r="B311" s="77">
        <f>'S&amp;P500'!D311</f>
        <v>-1.1460812836111599E-3</v>
      </c>
      <c r="C311" t="str">
        <f>'S&amp;P500'!B311</f>
        <v>L3Harris Technologies Inc</v>
      </c>
      <c r="D311" s="78">
        <f>'S&amp;P500'!C311</f>
        <v>63579262695.300003</v>
      </c>
      <c r="E311" t="str">
        <f>'S&amp;P500'!A311</f>
        <v>LHX.N</v>
      </c>
    </row>
    <row r="312" spans="2:5" x14ac:dyDescent="0.25">
      <c r="B312" s="77">
        <f>'S&amp;P500'!D312</f>
        <v>1.3538846073734701E-2</v>
      </c>
      <c r="C312" t="str">
        <f>'S&amp;P500'!B312</f>
        <v>Pinnacle West Capital Corp</v>
      </c>
      <c r="D312" s="78">
        <f>'S&amp;P500'!C312</f>
        <v>11648269630.68</v>
      </c>
      <c r="E312" t="str">
        <f>'S&amp;P500'!A312</f>
        <v>PNW.N</v>
      </c>
    </row>
    <row r="313" spans="2:5" x14ac:dyDescent="0.25">
      <c r="B313" s="77">
        <f>'S&amp;P500'!D313</f>
        <v>1.9324160259004398E-2</v>
      </c>
      <c r="C313" t="str">
        <f>'S&amp;P500'!B313</f>
        <v>Incyte Corp</v>
      </c>
      <c r="D313" s="78">
        <f>'S&amp;P500'!C313</f>
        <v>20050709464.5</v>
      </c>
      <c r="E313" t="str">
        <f>'S&amp;P500'!A313</f>
        <v>INCY.OQ</v>
      </c>
    </row>
    <row r="314" spans="2:5" x14ac:dyDescent="0.25">
      <c r="B314" s="77">
        <f>'S&amp;P500'!D314</f>
        <v>-3.4982974952189896E-2</v>
      </c>
      <c r="C314" t="str">
        <f>'S&amp;P500'!B314</f>
        <v>Capital One Financial Corp</v>
      </c>
      <c r="D314" s="78">
        <f>'S&amp;P500'!C314</f>
        <v>129326939000</v>
      </c>
      <c r="E314" t="str">
        <f>'S&amp;P500'!A314</f>
        <v>COF.N</v>
      </c>
    </row>
    <row r="315" spans="2:5" x14ac:dyDescent="0.25">
      <c r="B315" s="77">
        <f>'S&amp;P500'!D315</f>
        <v>-3.53356890459378E-3</v>
      </c>
      <c r="C315" t="str">
        <f>'S&amp;P500'!B315</f>
        <v>ONEOK Inc</v>
      </c>
      <c r="D315" s="78">
        <f>'S&amp;P500'!C315</f>
        <v>53232989722.199997</v>
      </c>
      <c r="E315" t="str">
        <f>'S&amp;P500'!A315</f>
        <v>OKE.N</v>
      </c>
    </row>
    <row r="316" spans="2:5" x14ac:dyDescent="0.25">
      <c r="B316" s="77">
        <f>'S&amp;P500'!D316</f>
        <v>2.2489539748954002E-2</v>
      </c>
      <c r="C316" t="str">
        <f>'S&amp;P500'!B316</f>
        <v>Biogen Inc</v>
      </c>
      <c r="D316" s="78">
        <f>'S&amp;P500'!C316</f>
        <v>28691292224</v>
      </c>
      <c r="E316" t="str">
        <f>'S&amp;P500'!A316</f>
        <v>BIIB.OQ</v>
      </c>
    </row>
    <row r="317" spans="2:5" x14ac:dyDescent="0.25">
      <c r="B317" s="77">
        <f>'S&amp;P500'!D317</f>
        <v>8.8471484959848894E-3</v>
      </c>
      <c r="C317" t="str">
        <f>'S&amp;P500'!B317</f>
        <v>Boston Scientific Corp</v>
      </c>
      <c r="D317" s="78">
        <f>'S&amp;P500'!C317</f>
        <v>109921428168.96001</v>
      </c>
      <c r="E317" t="str">
        <f>'S&amp;P500'!A317</f>
        <v>BSX.N</v>
      </c>
    </row>
    <row r="318" spans="2:5" x14ac:dyDescent="0.25">
      <c r="B318" s="77">
        <f>'S&amp;P500'!D318</f>
        <v>-7.0830054164159294E-3</v>
      </c>
      <c r="C318" t="str">
        <f>'S&amp;P500'!B318</f>
        <v>Assurant Inc</v>
      </c>
      <c r="D318" s="78">
        <f>'S&amp;P500'!C318</f>
        <v>10741396472.799999</v>
      </c>
      <c r="E318" t="str">
        <f>'S&amp;P500'!A318</f>
        <v>AIZ.N</v>
      </c>
    </row>
    <row r="319" spans="2:5" x14ac:dyDescent="0.25">
      <c r="B319" s="77">
        <f>'S&amp;P500'!D319</f>
        <v>2.3561141926619501E-2</v>
      </c>
      <c r="C319" t="str">
        <f>'S&amp;P500'!B319</f>
        <v>RTX Corp</v>
      </c>
      <c r="D319" s="78">
        <f>'S&amp;P500'!C319</f>
        <v>269987743150.64001</v>
      </c>
      <c r="E319" t="str">
        <f>'S&amp;P500'!A319</f>
        <v>RTX.N</v>
      </c>
    </row>
    <row r="320" spans="2:5" x14ac:dyDescent="0.25">
      <c r="B320" s="77">
        <f>'S&amp;P500'!D320</f>
        <v>-5.0901073619631802E-2</v>
      </c>
      <c r="C320" t="str">
        <f>'S&amp;P500'!B320</f>
        <v>Marathon Petroleum Corp</v>
      </c>
      <c r="D320" s="78">
        <f>'S&amp;P500'!C320</f>
        <v>58415900000</v>
      </c>
      <c r="E320" t="str">
        <f>'S&amp;P500'!A320</f>
        <v>MPC.N</v>
      </c>
    </row>
    <row r="321" spans="2:5" x14ac:dyDescent="0.25">
      <c r="B321" s="77">
        <f>'S&amp;P500'!D321</f>
        <v>-6.1623325453112797E-2</v>
      </c>
      <c r="C321" t="str">
        <f>'S&amp;P500'!B321</f>
        <v>Bio-Techne Corp</v>
      </c>
      <c r="D321" s="78">
        <f>'S&amp;P500'!C321</f>
        <v>9315229005.6800003</v>
      </c>
      <c r="E321" t="str">
        <f>'S&amp;P500'!A321</f>
        <v>TECH.OQ</v>
      </c>
    </row>
    <row r="322" spans="2:5" x14ac:dyDescent="0.25">
      <c r="B322" s="77">
        <f>'S&amp;P500'!D322</f>
        <v>-1.6696914700544501E-2</v>
      </c>
      <c r="C322" t="str">
        <f>'S&amp;P500'!B322</f>
        <v>Franklin Resources Inc</v>
      </c>
      <c r="D322" s="78">
        <f>'S&amp;P500'!C322</f>
        <v>14107481806.32</v>
      </c>
      <c r="E322" t="str">
        <f>'S&amp;P500'!A322</f>
        <v>BEN.N</v>
      </c>
    </row>
    <row r="323" spans="2:5" x14ac:dyDescent="0.25">
      <c r="B323" s="77">
        <f>'S&amp;P500'!D323</f>
        <v>-2.7721585374990601E-2</v>
      </c>
      <c r="C323" t="str">
        <f>'S&amp;P500'!B323</f>
        <v>Blackstone Inc</v>
      </c>
      <c r="D323" s="78">
        <f>'S&amp;P500'!C323</f>
        <v>154980986292.60001</v>
      </c>
      <c r="E323" t="str">
        <f>'S&amp;P500'!A323</f>
        <v>BX.N</v>
      </c>
    </row>
    <row r="324" spans="2:5" x14ac:dyDescent="0.25">
      <c r="B324" s="77">
        <f>'S&amp;P500'!D324</f>
        <v>1.5111019736842E-2</v>
      </c>
      <c r="C324" t="str">
        <f>'S&amp;P500'!B324</f>
        <v>Textron Inc</v>
      </c>
      <c r="D324" s="78">
        <f>'S&amp;P500'!C324</f>
        <v>17198540653.75</v>
      </c>
      <c r="E324" t="str">
        <f>'S&amp;P500'!A324</f>
        <v>TXT.N</v>
      </c>
    </row>
    <row r="325" spans="2:5" x14ac:dyDescent="0.25">
      <c r="B325" s="77">
        <f>'S&amp;P500'!D325</f>
        <v>7.2683706070286701E-3</v>
      </c>
      <c r="C325" t="str">
        <f>'S&amp;P500'!B325</f>
        <v>Duke Energy Corp</v>
      </c>
      <c r="D325" s="78">
        <f>'S&amp;P500'!C325</f>
        <v>98113580000</v>
      </c>
      <c r="E325" t="str">
        <f>'S&amp;P500'!A325</f>
        <v>DUK.N</v>
      </c>
    </row>
    <row r="326" spans="2:5" x14ac:dyDescent="0.25">
      <c r="B326" s="77">
        <f>'S&amp;P500'!D326</f>
        <v>2.74400000000001E-2</v>
      </c>
      <c r="C326" t="str">
        <f>'S&amp;P500'!B326</f>
        <v>Dollar Tree Inc</v>
      </c>
      <c r="D326" s="78">
        <f>'S&amp;P500'!C326</f>
        <v>25538714806.41</v>
      </c>
      <c r="E326" t="str">
        <f>'S&amp;P500'!A326</f>
        <v>DLTR.OQ</v>
      </c>
    </row>
    <row r="327" spans="2:5" x14ac:dyDescent="0.25">
      <c r="B327" s="77">
        <f>'S&amp;P500'!D327</f>
        <v>-2.37646480373688E-3</v>
      </c>
      <c r="C327" t="str">
        <f>'S&amp;P500'!B327</f>
        <v>Bunge Global ltd</v>
      </c>
      <c r="D327" s="78">
        <f>'S&amp;P500'!C327</f>
        <v>23539773861.779999</v>
      </c>
      <c r="E327" t="str">
        <f>'S&amp;P500'!A327</f>
        <v>BG.N</v>
      </c>
    </row>
    <row r="328" spans="2:5" x14ac:dyDescent="0.25">
      <c r="B328" s="77">
        <f>'S&amp;P500'!D328</f>
        <v>1.8710103455866101E-2</v>
      </c>
      <c r="C328" t="str">
        <f>'S&amp;P500'!B328</f>
        <v>Southern Co</v>
      </c>
      <c r="D328" s="78">
        <f>'S&amp;P500'!C328</f>
        <v>101918264268.08</v>
      </c>
      <c r="E328" t="str">
        <f>'S&amp;P500'!A328</f>
        <v>SO.N</v>
      </c>
    </row>
    <row r="329" spans="2:5" x14ac:dyDescent="0.25">
      <c r="B329" s="77">
        <f>'S&amp;P500'!D329</f>
        <v>2.4529922687792399E-2</v>
      </c>
      <c r="C329" t="str">
        <f>'S&amp;P500'!B329</f>
        <v>T-Mobile US Inc</v>
      </c>
      <c r="D329" s="78">
        <f>'S&amp;P500'!C329</f>
        <v>236547892808.51999</v>
      </c>
      <c r="E329" t="str">
        <f>'S&amp;P500'!A329</f>
        <v>TMUS.OQ</v>
      </c>
    </row>
    <row r="330" spans="2:5" x14ac:dyDescent="0.25">
      <c r="B330" s="77">
        <f>'S&amp;P500'!D330</f>
        <v>-8.6320978061602601E-3</v>
      </c>
      <c r="C330" t="str">
        <f>'S&amp;P500'!B330</f>
        <v>GE Vernova Inc</v>
      </c>
      <c r="D330" s="78">
        <f>'S&amp;P500'!C330</f>
        <v>220086979123.84</v>
      </c>
      <c r="E330" t="str">
        <f>'S&amp;P500'!A330</f>
        <v>GEV.N</v>
      </c>
    </row>
    <row r="331" spans="2:5" x14ac:dyDescent="0.25">
      <c r="B331" s="77">
        <f>'S&amp;P500'!D331</f>
        <v>9.5134547431368101E-3</v>
      </c>
      <c r="C331" t="str">
        <f>'S&amp;P500'!B331</f>
        <v>Dollar General Corp</v>
      </c>
      <c r="D331" s="78">
        <f>'S&amp;P500'!C331</f>
        <v>32700859475.759998</v>
      </c>
      <c r="E331" t="str">
        <f>'S&amp;P500'!A331</f>
        <v>DG.N</v>
      </c>
    </row>
    <row r="332" spans="2:5" x14ac:dyDescent="0.25">
      <c r="B332" s="77">
        <f>'S&amp;P500'!D332</f>
        <v>-2.84629404617254E-2</v>
      </c>
      <c r="C332" t="str">
        <f>'S&amp;P500'!B332</f>
        <v>Waters Corp</v>
      </c>
      <c r="D332" s="78">
        <f>'S&amp;P500'!C332</f>
        <v>31367836099.529999</v>
      </c>
      <c r="E332" t="str">
        <f>'S&amp;P500'!A332</f>
        <v>WAT.N</v>
      </c>
    </row>
    <row r="333" spans="2:5" x14ac:dyDescent="0.25">
      <c r="B333" s="77">
        <f>'S&amp;P500'!D333</f>
        <v>-2.00481154771451E-2</v>
      </c>
      <c r="C333" t="str">
        <f>'S&amp;P500'!B333</f>
        <v>Nike Inc</v>
      </c>
      <c r="D333" s="78">
        <f>'S&amp;P500'!C333</f>
        <v>90451425862.199997</v>
      </c>
      <c r="E333" t="str">
        <f>'S&amp;P500'!A333</f>
        <v>NKE.N</v>
      </c>
    </row>
    <row r="334" spans="2:5" x14ac:dyDescent="0.25">
      <c r="B334" s="77">
        <f>'S&amp;P500'!D334</f>
        <v>6.2642989432399902E-3</v>
      </c>
      <c r="C334" t="str">
        <f>'S&amp;P500'!B334</f>
        <v>FedEx Corp</v>
      </c>
      <c r="D334" s="78">
        <f>'S&amp;P500'!C334</f>
        <v>86868475599.360001</v>
      </c>
      <c r="E334" t="str">
        <f>'S&amp;P500'!A334</f>
        <v>FDX.N</v>
      </c>
    </row>
    <row r="335" spans="2:5" x14ac:dyDescent="0.25">
      <c r="B335" s="77">
        <f>'S&amp;P500'!D335</f>
        <v>1.3511438661139501E-2</v>
      </c>
      <c r="C335" t="str">
        <f>'S&amp;P500'!B335</f>
        <v>Trimble Inc</v>
      </c>
      <c r="D335" s="78">
        <f>'S&amp;P500'!C335</f>
        <v>15705162701.620001</v>
      </c>
      <c r="E335" t="str">
        <f>'S&amp;P500'!A335</f>
        <v>TRMB.OQ</v>
      </c>
    </row>
    <row r="336" spans="2:5" x14ac:dyDescent="0.25">
      <c r="B336" s="77">
        <f>'S&amp;P500'!D336</f>
        <v>-2.1078735275883397E-2</v>
      </c>
      <c r="C336" t="str">
        <f>'S&amp;P500'!B336</f>
        <v>Viatris Inc</v>
      </c>
      <c r="D336" s="78">
        <f>'S&amp;P500'!C336</f>
        <v>18186446278.880001</v>
      </c>
      <c r="E336" t="str">
        <f>'S&amp;P500'!A336</f>
        <v>VTRS.OQ</v>
      </c>
    </row>
    <row r="337" spans="2:5" x14ac:dyDescent="0.25">
      <c r="B337" s="77">
        <f>'S&amp;P500'!D337</f>
        <v>-6.6335916160320495E-3</v>
      </c>
      <c r="C337" t="str">
        <f>'S&amp;P500'!B337</f>
        <v>Allegion PLC</v>
      </c>
      <c r="D337" s="78">
        <f>'S&amp;P500'!C337</f>
        <v>15330894024.6</v>
      </c>
      <c r="E337" t="str">
        <f>'S&amp;P500'!A337</f>
        <v>ALLE.N</v>
      </c>
    </row>
    <row r="338" spans="2:5" x14ac:dyDescent="0.25">
      <c r="B338" s="77">
        <f>'S&amp;P500'!D338</f>
        <v>2.28571428571422E-3</v>
      </c>
      <c r="C338" t="str">
        <f>'S&amp;P500'!B338</f>
        <v>Baker Hughes Co</v>
      </c>
      <c r="D338" s="78">
        <f>'S&amp;P500'!C338</f>
        <v>60667839348.900002</v>
      </c>
      <c r="E338" t="str">
        <f>'S&amp;P500'!A338</f>
        <v>BKR.OQ</v>
      </c>
    </row>
    <row r="339" spans="2:5" x14ac:dyDescent="0.25">
      <c r="B339" s="77">
        <f>'S&amp;P500'!D339</f>
        <v>-6.0309698451507805E-2</v>
      </c>
      <c r="C339" t="str">
        <f>'S&amp;P500'!B339</f>
        <v>CDW Corp</v>
      </c>
      <c r="D339" s="78">
        <f>'S&amp;P500'!C339</f>
        <v>16512461897.799999</v>
      </c>
      <c r="E339" t="str">
        <f>'S&amp;P500'!A339</f>
        <v>CDW.OQ</v>
      </c>
    </row>
    <row r="340" spans="2:5" x14ac:dyDescent="0.25">
      <c r="B340" s="77">
        <f>'S&amp;P500'!D340</f>
        <v>-3.78029079159935E-2</v>
      </c>
      <c r="C340" t="str">
        <f>'S&amp;P500'!B340</f>
        <v>Regions Financial Corp</v>
      </c>
      <c r="D340" s="78">
        <f>'S&amp;P500'!C340</f>
        <v>25849040000</v>
      </c>
      <c r="E340" t="str">
        <f>'S&amp;P500'!A340</f>
        <v>RF.N</v>
      </c>
    </row>
    <row r="341" spans="2:5" x14ac:dyDescent="0.25">
      <c r="B341" s="77">
        <f>'S&amp;P500'!D341</f>
        <v>4.3621700879765204E-2</v>
      </c>
      <c r="C341" t="str">
        <f>'S&amp;P500'!B341</f>
        <v>SBA Communications Corp</v>
      </c>
      <c r="D341" s="78">
        <f>'S&amp;P500'!C341</f>
        <v>21233725124.43</v>
      </c>
      <c r="E341" t="str">
        <f>'S&amp;P500'!A341</f>
        <v>SBAC.OQ</v>
      </c>
    </row>
    <row r="342" spans="2:5" x14ac:dyDescent="0.25">
      <c r="B342" s="77">
        <f>'S&amp;P500'!D342</f>
        <v>-2.62532299741602E-2</v>
      </c>
      <c r="C342" t="str">
        <f>'S&amp;P500'!B342</f>
        <v>Ingersoll Rand Inc</v>
      </c>
      <c r="D342" s="78">
        <f>'S&amp;P500'!C342</f>
        <v>37223350312.949997</v>
      </c>
      <c r="E342" t="str">
        <f>'S&amp;P500'!A342</f>
        <v>IR.N</v>
      </c>
    </row>
    <row r="343" spans="2:5" x14ac:dyDescent="0.25">
      <c r="B343" s="77">
        <f>'S&amp;P500'!D343</f>
        <v>-4.9386823842570503E-2</v>
      </c>
      <c r="C343" t="str">
        <f>'S&amp;P500'!B343</f>
        <v>TKO Group Holdings Inc</v>
      </c>
      <c r="D343" s="78">
        <f>'S&amp;P500'!C343</f>
        <v>39014244590.230003</v>
      </c>
      <c r="E343" t="str">
        <f>'S&amp;P500'!A343</f>
        <v>TKO.N</v>
      </c>
    </row>
    <row r="344" spans="2:5" x14ac:dyDescent="0.25">
      <c r="B344" s="77">
        <f>'S&amp;P500'!D344</f>
        <v>-1.07923068882617E-2</v>
      </c>
      <c r="C344" t="str">
        <f>'S&amp;P500'!B344</f>
        <v>Snap-On Inc</v>
      </c>
      <c r="D344" s="78">
        <f>'S&amp;P500'!C344</f>
        <v>19687460702.349998</v>
      </c>
      <c r="E344" t="str">
        <f>'S&amp;P500'!A344</f>
        <v>SNA.N</v>
      </c>
    </row>
    <row r="345" spans="2:5" x14ac:dyDescent="0.25">
      <c r="B345" s="77">
        <f>'S&amp;P500'!D345</f>
        <v>-1.5063520871143401E-2</v>
      </c>
      <c r="C345" t="str">
        <f>'S&amp;P500'!B345</f>
        <v>Palo Alto Networks Inc</v>
      </c>
      <c r="D345" s="78">
        <f>'S&amp;P500'!C345</f>
        <v>131562614717.73</v>
      </c>
      <c r="E345" t="str">
        <f>'S&amp;P500'!A345</f>
        <v>PANW.OQ</v>
      </c>
    </row>
    <row r="346" spans="2:5" x14ac:dyDescent="0.25">
      <c r="B346" s="77">
        <f>'S&amp;P500'!D346</f>
        <v>-3.8957991081905702E-2</v>
      </c>
      <c r="C346" t="str">
        <f>'S&amp;P500'!B346</f>
        <v>CRH PLC</v>
      </c>
      <c r="D346" s="78">
        <f>'S&amp;P500'!C346</f>
        <v>82087094571.300003</v>
      </c>
      <c r="E346" t="str">
        <f>'S&amp;P500'!A346</f>
        <v>CRH.N</v>
      </c>
    </row>
    <row r="347" spans="2:5" x14ac:dyDescent="0.25">
      <c r="B347" s="77">
        <f>'S&amp;P500'!D347</f>
        <v>-9.4996133878272309E-3</v>
      </c>
      <c r="C347" t="str">
        <f>'S&amp;P500'!B347</f>
        <v>Stanley Black &amp; Decker Inc</v>
      </c>
      <c r="D347" s="78">
        <f>'S&amp;P500'!C347</f>
        <v>13888534721.879999</v>
      </c>
      <c r="E347" t="str">
        <f>'S&amp;P500'!A347</f>
        <v>SWK.N</v>
      </c>
    </row>
    <row r="348" spans="2:5" x14ac:dyDescent="0.25">
      <c r="B348" s="77">
        <f>'S&amp;P500'!D348</f>
        <v>2.2752902155887197E-2</v>
      </c>
      <c r="C348" t="str">
        <f>'S&amp;P500'!B348</f>
        <v>TJX Companies Inc</v>
      </c>
      <c r="D348" s="78">
        <f>'S&amp;P500'!C348</f>
        <v>171211816707.10001</v>
      </c>
      <c r="E348" t="str">
        <f>'S&amp;P500'!A348</f>
        <v>TJX.N</v>
      </c>
    </row>
    <row r="349" spans="2:5" x14ac:dyDescent="0.25">
      <c r="B349" s="77">
        <f>'S&amp;P500'!D349</f>
        <v>1.6838081368890402E-2</v>
      </c>
      <c r="C349" t="str">
        <f>'S&amp;P500'!B349</f>
        <v>Consolidated Edison Inc</v>
      </c>
      <c r="D349" s="78">
        <f>'S&amp;P500'!C349</f>
        <v>40323726125.760002</v>
      </c>
      <c r="E349" t="str">
        <f>'S&amp;P500'!A349</f>
        <v>ED.N</v>
      </c>
    </row>
    <row r="350" spans="2:5" x14ac:dyDescent="0.25">
      <c r="B350" s="77">
        <f>'S&amp;P500'!D350</f>
        <v>-2.2662538699690402E-2</v>
      </c>
      <c r="C350" t="str">
        <f>'S&amp;P500'!B350</f>
        <v>Microchip Technology Inc</v>
      </c>
      <c r="D350" s="78">
        <f>'S&amp;P500'!C350</f>
        <v>42706410345.360001</v>
      </c>
      <c r="E350" t="str">
        <f>'S&amp;P500'!A350</f>
        <v>MCHP.OQ</v>
      </c>
    </row>
    <row r="351" spans="2:5" x14ac:dyDescent="0.25">
      <c r="B351" s="77">
        <f>'S&amp;P500'!D351</f>
        <v>-1.0984699882306902E-2</v>
      </c>
      <c r="C351" t="str">
        <f>'S&amp;P500'!B351</f>
        <v>Regency Centers Corp</v>
      </c>
      <c r="D351" s="78">
        <f>'S&amp;P500'!C351</f>
        <v>13832878260</v>
      </c>
      <c r="E351" t="str">
        <f>'S&amp;P500'!A351</f>
        <v>REG.OQ</v>
      </c>
    </row>
    <row r="352" spans="2:5" x14ac:dyDescent="0.25">
      <c r="B352" s="77">
        <f>'S&amp;P500'!D352</f>
        <v>1.4859926918392198E-2</v>
      </c>
      <c r="C352" t="str">
        <f>'S&amp;P500'!B352</f>
        <v>CenterPoint Energy Inc</v>
      </c>
      <c r="D352" s="78">
        <f>'S&amp;P500'!C352</f>
        <v>27198492253.18</v>
      </c>
      <c r="E352" t="str">
        <f>'S&amp;P500'!A352</f>
        <v>CNP.N</v>
      </c>
    </row>
    <row r="353" spans="2:5" x14ac:dyDescent="0.25">
      <c r="B353" s="77">
        <f>'S&amp;P500'!D353</f>
        <v>-7.9046997389033896E-2</v>
      </c>
      <c r="C353" t="str">
        <f>'S&amp;P500'!B353</f>
        <v>Coinbase Global Inc</v>
      </c>
      <c r="D353" s="78">
        <f>'S&amp;P500'!C353</f>
        <v>38045992759.260002</v>
      </c>
      <c r="E353" t="str">
        <f>'S&amp;P500'!A353</f>
        <v>COIN.OQ</v>
      </c>
    </row>
    <row r="354" spans="2:5" x14ac:dyDescent="0.25">
      <c r="B354" s="77">
        <f>'S&amp;P500'!D354</f>
        <v>-2.4989455925769701E-2</v>
      </c>
      <c r="C354" t="str">
        <f>'S&amp;P500'!B354</f>
        <v>Paychex Inc</v>
      </c>
      <c r="D354" s="78">
        <f>'S&amp;P500'!C354</f>
        <v>33193720101.5</v>
      </c>
      <c r="E354" t="str">
        <f>'S&amp;P500'!A354</f>
        <v>PAYX.OQ</v>
      </c>
    </row>
    <row r="355" spans="2:5" x14ac:dyDescent="0.25">
      <c r="B355" s="77">
        <f>'S&amp;P500'!D355</f>
        <v>1.2879788639365898E-2</v>
      </c>
      <c r="C355" t="str">
        <f>'S&amp;P500'!B355</f>
        <v>Brown-Forman Corp</v>
      </c>
      <c r="D355" s="78">
        <f>'S&amp;P500'!C355</f>
        <v>14235298435.6</v>
      </c>
      <c r="E355" t="str">
        <f>'S&amp;P500'!A355</f>
        <v>BFb.N</v>
      </c>
    </row>
    <row r="356" spans="2:5" x14ac:dyDescent="0.25">
      <c r="B356" s="77">
        <f>'S&amp;P500'!D356</f>
        <v>1.38857960871639E-2</v>
      </c>
      <c r="C356" t="str">
        <f>'S&amp;P500'!B356</f>
        <v>Lockheed Martin Corp</v>
      </c>
      <c r="D356" s="78">
        <f>'S&amp;P500'!C356</f>
        <v>146660047383.20001</v>
      </c>
      <c r="E356" t="str">
        <f>'S&amp;P500'!A356</f>
        <v>LMT.N</v>
      </c>
    </row>
    <row r="357" spans="2:5" x14ac:dyDescent="0.25">
      <c r="B357" s="77">
        <f>'S&amp;P500'!D357</f>
        <v>-1.32189442353148E-2</v>
      </c>
      <c r="C357" t="str">
        <f>'S&amp;P500'!B357</f>
        <v>TE Connectivity PLC</v>
      </c>
      <c r="D357" s="78">
        <f>'S&amp;P500'!C357</f>
        <v>66151822505.120003</v>
      </c>
      <c r="E357" t="str">
        <f>'S&amp;P500'!A357</f>
        <v>TEL.N</v>
      </c>
    </row>
    <row r="358" spans="2:5" x14ac:dyDescent="0.25">
      <c r="B358" s="77">
        <f>'S&amp;P500'!D358</f>
        <v>-7.6144984546220901E-2</v>
      </c>
      <c r="C358" t="str">
        <f>'S&amp;P500'!B358</f>
        <v>Jacobs Solutions Inc</v>
      </c>
      <c r="D358" s="78">
        <f>'S&amp;P500'!C358</f>
        <v>15446591693.76</v>
      </c>
      <c r="E358" t="str">
        <f>'S&amp;P500'!A358</f>
        <v>J.N</v>
      </c>
    </row>
    <row r="359" spans="2:5" x14ac:dyDescent="0.25">
      <c r="B359" s="77">
        <f>'S&amp;P500'!D359</f>
        <v>7.2699149265273997E-3</v>
      </c>
      <c r="C359" t="str">
        <f>'S&amp;P500'!B359</f>
        <v>Dominion Energy Inc</v>
      </c>
      <c r="D359" s="78">
        <f>'S&amp;P500'!C359</f>
        <v>55606832598.239998</v>
      </c>
      <c r="E359" t="str">
        <f>'S&amp;P500'!A359</f>
        <v>D.N</v>
      </c>
    </row>
    <row r="360" spans="2:5" x14ac:dyDescent="0.25">
      <c r="B360" s="77">
        <f>'S&amp;P500'!D360</f>
        <v>-2.8050490883590504E-2</v>
      </c>
      <c r="C360" t="str">
        <f>'S&amp;P500'!B360</f>
        <v>AMETEK Inc</v>
      </c>
      <c r="D360" s="78">
        <f>'S&amp;P500'!C360</f>
        <v>52645323716.370003</v>
      </c>
      <c r="E360" t="str">
        <f>'S&amp;P500'!A360</f>
        <v>AME.N</v>
      </c>
    </row>
    <row r="361" spans="2:5" x14ac:dyDescent="0.25">
      <c r="B361" s="77">
        <f>'S&amp;P500'!D361</f>
        <v>-5.2851621045988395E-3</v>
      </c>
      <c r="C361" t="str">
        <f>'S&amp;P500'!B361</f>
        <v>Xylem Inc</v>
      </c>
      <c r="D361" s="78">
        <f>'S&amp;P500'!C361</f>
        <v>30717960000</v>
      </c>
      <c r="E361" t="str">
        <f>'S&amp;P500'!A361</f>
        <v>XYL.N</v>
      </c>
    </row>
    <row r="362" spans="2:5" x14ac:dyDescent="0.25">
      <c r="B362" s="77">
        <f>'S&amp;P500'!D362</f>
        <v>-1.7148431483287999E-2</v>
      </c>
      <c r="C362" t="str">
        <f>'S&amp;P500'!B362</f>
        <v>Simon Property Group Inc</v>
      </c>
      <c r="D362" s="78">
        <f>'S&amp;P500'!C362</f>
        <v>65673638752.410004</v>
      </c>
      <c r="E362" t="str">
        <f>'S&amp;P500'!A362</f>
        <v>SPG.N</v>
      </c>
    </row>
    <row r="363" spans="2:5" x14ac:dyDescent="0.25">
      <c r="B363" s="77">
        <f>'S&amp;P500'!D363</f>
        <v>-3.49772487015673E-2</v>
      </c>
      <c r="C363" t="str">
        <f>'S&amp;P500'!B363</f>
        <v>Automatic Data Processing Inc</v>
      </c>
      <c r="D363" s="78">
        <f>'S&amp;P500'!C363</f>
        <v>84539210665.440002</v>
      </c>
      <c r="E363" t="str">
        <f>'S&amp;P500'!A363</f>
        <v>ADP.OQ</v>
      </c>
    </row>
    <row r="364" spans="2:5" x14ac:dyDescent="0.25">
      <c r="B364" s="77">
        <f>'S&amp;P500'!D364</f>
        <v>-1.88291731154322E-2</v>
      </c>
      <c r="C364" t="str">
        <f>'S&amp;P500'!B364</f>
        <v>Fair Isaac Corp</v>
      </c>
      <c r="D364" s="78">
        <f>'S&amp;P500'!C364</f>
        <v>31731675323.759998</v>
      </c>
      <c r="E364" t="str">
        <f>'S&amp;P500'!A364</f>
        <v>FICO.N</v>
      </c>
    </row>
    <row r="365" spans="2:5" x14ac:dyDescent="0.25">
      <c r="B365" s="77">
        <f>'S&amp;P500'!D365</f>
        <v>3.0122278556516502E-2</v>
      </c>
      <c r="C365" t="str">
        <f>'S&amp;P500'!B365</f>
        <v>Edison International</v>
      </c>
      <c r="D365" s="78">
        <f>'S&amp;P500'!C365</f>
        <v>26581089828.48</v>
      </c>
      <c r="E365" t="str">
        <f>'S&amp;P500'!A365</f>
        <v>EIX.N</v>
      </c>
    </row>
    <row r="366" spans="2:5" x14ac:dyDescent="0.25">
      <c r="B366" s="77">
        <f>'S&amp;P500'!D366</f>
        <v>-9.1040506874172592E-3</v>
      </c>
      <c r="C366" t="str">
        <f>'S&amp;P500'!B366</f>
        <v>Hilton Worldwide Holdings Inc</v>
      </c>
      <c r="D366" s="78">
        <f>'S&amp;P500'!C366</f>
        <v>73870879604.550003</v>
      </c>
      <c r="E366" t="str">
        <f>'S&amp;P500'!A366</f>
        <v>HLT.N</v>
      </c>
    </row>
    <row r="367" spans="2:5" x14ac:dyDescent="0.25">
      <c r="B367" s="77">
        <f>'S&amp;P500'!D367</f>
        <v>1.37810072663513E-3</v>
      </c>
      <c r="C367" t="str">
        <f>'S&amp;P500'!B367</f>
        <v>General Motors Co</v>
      </c>
      <c r="D367" s="78">
        <f>'S&amp;P500'!C367</f>
        <v>72254150490.289993</v>
      </c>
      <c r="E367" t="str">
        <f>'S&amp;P500'!A367</f>
        <v>GM.N</v>
      </c>
    </row>
    <row r="368" spans="2:5" x14ac:dyDescent="0.25">
      <c r="B368" s="77">
        <f>'S&amp;P500'!D368</f>
        <v>-3.0029276453366803E-2</v>
      </c>
      <c r="C368" t="str">
        <f>'S&amp;P500'!B368</f>
        <v>Airbnb Inc</v>
      </c>
      <c r="D368" s="78">
        <f>'S&amp;P500'!C368</f>
        <v>70312317705.759995</v>
      </c>
      <c r="E368" t="str">
        <f>'S&amp;P500'!A368</f>
        <v>ABNB.OQ</v>
      </c>
    </row>
    <row r="369" spans="2:5" x14ac:dyDescent="0.25">
      <c r="B369" s="77">
        <f>'S&amp;P500'!D369</f>
        <v>1.11304975633235E-2</v>
      </c>
      <c r="C369" t="str">
        <f>'S&amp;P500'!B369</f>
        <v>Everest Group Ltd</v>
      </c>
      <c r="D369" s="78">
        <f>'S&amp;P500'!C369</f>
        <v>13680084000</v>
      </c>
      <c r="E369" t="str">
        <f>'S&amp;P500'!A369</f>
        <v>EG.N</v>
      </c>
    </row>
    <row r="370" spans="2:5" x14ac:dyDescent="0.25">
      <c r="B370" s="77">
        <f>'S&amp;P500'!D370</f>
        <v>-9.1536403323488999E-4</v>
      </c>
      <c r="C370" t="str">
        <f>'S&amp;P500'!B370</f>
        <v>Hartford Insurance Group Inc</v>
      </c>
      <c r="D370" s="78">
        <f>'S&amp;P500'!C370</f>
        <v>39573162431.879997</v>
      </c>
      <c r="E370" t="str">
        <f>'S&amp;P500'!A370</f>
        <v>HIG.N</v>
      </c>
    </row>
    <row r="371" spans="2:5" x14ac:dyDescent="0.25">
      <c r="B371" s="77">
        <f>'S&amp;P500'!D371</f>
        <v>-4.4974375065368602E-3</v>
      </c>
      <c r="C371" t="str">
        <f>'S&amp;P500'!B371</f>
        <v>Zimmer Biomet Holdings Inc</v>
      </c>
      <c r="D371" s="78">
        <f>'S&amp;P500'!C371</f>
        <v>18862920404.900002</v>
      </c>
      <c r="E371" t="str">
        <f>'S&amp;P500'!A371</f>
        <v>ZBH.N</v>
      </c>
    </row>
    <row r="372" spans="2:5" x14ac:dyDescent="0.25">
      <c r="B372" s="77">
        <f>'S&amp;P500'!D372</f>
        <v>-6.9110424788618202E-2</v>
      </c>
      <c r="C372" t="str">
        <f>'S&amp;P500'!B372</f>
        <v>Align Technology Inc</v>
      </c>
      <c r="D372" s="78">
        <f>'S&amp;P500'!C372</f>
        <v>13191954080.700001</v>
      </c>
      <c r="E372" t="str">
        <f>'S&amp;P500'!A372</f>
        <v>ALGN.OQ</v>
      </c>
    </row>
    <row r="373" spans="2:5" x14ac:dyDescent="0.25">
      <c r="B373" s="77">
        <f>'S&amp;P500'!D373</f>
        <v>-1.5631399317406102E-2</v>
      </c>
      <c r="C373" t="str">
        <f>'S&amp;P500'!B373</f>
        <v>Northern Trust Corp</v>
      </c>
      <c r="D373" s="78">
        <f>'S&amp;P500'!C373</f>
        <v>26871802980</v>
      </c>
      <c r="E373" t="str">
        <f>'S&amp;P500'!A373</f>
        <v>NTRS.OQ</v>
      </c>
    </row>
    <row r="374" spans="2:5" x14ac:dyDescent="0.25">
      <c r="B374" s="77">
        <f>'S&amp;P500'!D374</f>
        <v>-4.7133757961783297E-2</v>
      </c>
      <c r="C374" t="str">
        <f>'S&amp;P500'!B374</f>
        <v>Match Group Inc</v>
      </c>
      <c r="D374" s="78">
        <f>'S&amp;P500'!C374</f>
        <v>7063220054.8800001</v>
      </c>
      <c r="E374" t="str">
        <f>'S&amp;P500'!A374</f>
        <v>MTCH.OQ</v>
      </c>
    </row>
    <row r="375" spans="2:5" x14ac:dyDescent="0.25">
      <c r="B375" s="77">
        <f>'S&amp;P500'!D375</f>
        <v>1.53418535575116E-2</v>
      </c>
      <c r="C375" t="str">
        <f>'S&amp;P500'!B375</f>
        <v>Sherwin-Williams Co</v>
      </c>
      <c r="D375" s="78">
        <f>'S&amp;P500'!C375</f>
        <v>92365122943.800003</v>
      </c>
      <c r="E375" t="str">
        <f>'S&amp;P500'!A375</f>
        <v>SHW.N</v>
      </c>
    </row>
    <row r="376" spans="2:5" x14ac:dyDescent="0.25">
      <c r="B376" s="77">
        <f>'S&amp;P500'!D376</f>
        <v>-2.67746151149084E-3</v>
      </c>
      <c r="C376" t="str">
        <f>'S&amp;P500'!B376</f>
        <v>General Electric Co</v>
      </c>
      <c r="D376" s="78">
        <f>'S&amp;P500'!C376</f>
        <v>328163291058.67999</v>
      </c>
      <c r="E376" t="str">
        <f>'S&amp;P500'!A376</f>
        <v>GE.N</v>
      </c>
    </row>
    <row r="377" spans="2:5" x14ac:dyDescent="0.25">
      <c r="B377" s="77">
        <f>'S&amp;P500'!D377</f>
        <v>7.672215230451411E-2</v>
      </c>
      <c r="C377" t="str">
        <f>'S&amp;P500'!B377</f>
        <v>Motorola Solutions Inc</v>
      </c>
      <c r="D377" s="78">
        <f>'S&amp;P500'!C377</f>
        <v>75522698293.119995</v>
      </c>
      <c r="E377" t="str">
        <f>'S&amp;P500'!A377</f>
        <v>MSI.N</v>
      </c>
    </row>
    <row r="378" spans="2:5" x14ac:dyDescent="0.25">
      <c r="B378" s="77">
        <f>'S&amp;P500'!D378</f>
        <v>5.3937432578222001E-4</v>
      </c>
      <c r="C378" t="str">
        <f>'S&amp;P500'!B378</f>
        <v>Kenvue Inc</v>
      </c>
      <c r="D378" s="78">
        <f>'S&amp;P500'!C378</f>
        <v>35542016126.050003</v>
      </c>
      <c r="E378" t="str">
        <f>'S&amp;P500'!A378</f>
        <v>KVUE.N</v>
      </c>
    </row>
    <row r="379" spans="2:5" x14ac:dyDescent="0.25">
      <c r="B379" s="77">
        <f>'S&amp;P500'!D379</f>
        <v>-3.2911584498359098E-2</v>
      </c>
      <c r="C379" t="str">
        <f>'S&amp;P500'!B379</f>
        <v>Thermo Fisher Scientific Inc</v>
      </c>
      <c r="D379" s="78">
        <f>'S&amp;P500'!C379</f>
        <v>191543482639.38</v>
      </c>
      <c r="E379" t="str">
        <f>'S&amp;P500'!A379</f>
        <v>TMO.N</v>
      </c>
    </row>
    <row r="380" spans="2:5" x14ac:dyDescent="0.25">
      <c r="B380" s="77">
        <f>'S&amp;P500'!D380</f>
        <v>-9.4243304798554695E-3</v>
      </c>
      <c r="C380" t="str">
        <f>'S&amp;P500'!B380</f>
        <v>Datadog Inc</v>
      </c>
      <c r="D380" s="78">
        <f>'S&amp;P500'!C380</f>
        <v>44230101571.370003</v>
      </c>
      <c r="E380" t="str">
        <f>'S&amp;P500'!A380</f>
        <v>DDOG.OQ</v>
      </c>
    </row>
    <row r="381" spans="2:5" x14ac:dyDescent="0.25">
      <c r="B381" s="77">
        <f>'S&amp;P500'!D381</f>
        <v>-7.6583210603829097E-2</v>
      </c>
      <c r="C381" t="str">
        <f>'S&amp;P500'!B381</f>
        <v>Fox Corp</v>
      </c>
      <c r="D381" s="78">
        <f>'S&amp;P500'!C381</f>
        <v>22872601482.66</v>
      </c>
      <c r="E381" t="str">
        <f>'S&amp;P500'!A381</f>
        <v>FOXA.OQ</v>
      </c>
    </row>
    <row r="382" spans="2:5" x14ac:dyDescent="0.25">
      <c r="B382" s="77">
        <f>'S&amp;P500'!D382</f>
        <v>-3.5281909373919801E-3</v>
      </c>
      <c r="C382" t="str">
        <f>'S&amp;P500'!B382</f>
        <v>Workday Inc</v>
      </c>
      <c r="D382" s="78">
        <f>'S&amp;P500'!C382</f>
        <v>37882520000</v>
      </c>
      <c r="E382" t="str">
        <f>'S&amp;P500'!A382</f>
        <v>WDAY.OQ</v>
      </c>
    </row>
    <row r="383" spans="2:5" x14ac:dyDescent="0.25">
      <c r="B383" s="77">
        <f>'S&amp;P500'!D383</f>
        <v>-3.9016355605912899E-2</v>
      </c>
      <c r="C383" t="str">
        <f>'S&amp;P500'!B383</f>
        <v>McKesson Corp</v>
      </c>
      <c r="D383" s="78">
        <f>'S&amp;P500'!C383</f>
        <v>112198509696</v>
      </c>
      <c r="E383" t="str">
        <f>'S&amp;P500'!A383</f>
        <v>MCK.N</v>
      </c>
    </row>
    <row r="384" spans="2:5" x14ac:dyDescent="0.25">
      <c r="B384" s="77">
        <f>'S&amp;P500'!D384</f>
        <v>-1.1680293675955201E-3</v>
      </c>
      <c r="C384" t="str">
        <f>'S&amp;P500'!B384</f>
        <v>Bristol-Myers Squibb Co</v>
      </c>
      <c r="D384" s="78">
        <f>'S&amp;P500'!C384</f>
        <v>121903315981.3</v>
      </c>
      <c r="E384" t="str">
        <f>'S&amp;P500'!A384</f>
        <v>BMY.N</v>
      </c>
    </row>
    <row r="385" spans="2:5" x14ac:dyDescent="0.25">
      <c r="B385" s="77">
        <f>'S&amp;P500'!D385</f>
        <v>-2.6368069351635497E-3</v>
      </c>
      <c r="C385" t="str">
        <f>'S&amp;P500'!B385</f>
        <v>Constellation Energy Corp</v>
      </c>
      <c r="D385" s="78">
        <f>'S&amp;P500'!C385</f>
        <v>86229536889.600006</v>
      </c>
      <c r="E385" t="str">
        <f>'S&amp;P500'!A385</f>
        <v>CEG.OQ</v>
      </c>
    </row>
    <row r="386" spans="2:5" x14ac:dyDescent="0.25">
      <c r="B386" s="77">
        <f>'S&amp;P500'!D386</f>
        <v>-1.24030364624382E-2</v>
      </c>
      <c r="C386" t="str">
        <f>'S&amp;P500'!B386</f>
        <v>Charter Communications Inc</v>
      </c>
      <c r="D386" s="78">
        <f>'S&amp;P500'!C386</f>
        <v>30148439424</v>
      </c>
      <c r="E386" t="str">
        <f>'S&amp;P500'!A386</f>
        <v>CHTR.OQ</v>
      </c>
    </row>
    <row r="387" spans="2:5" x14ac:dyDescent="0.25">
      <c r="B387" s="77">
        <f>'S&amp;P500'!D387</f>
        <v>9.0231874934425509E-3</v>
      </c>
      <c r="C387" t="str">
        <f>'S&amp;P500'!B387</f>
        <v>Colgate-Palmolive Co</v>
      </c>
      <c r="D387" s="78">
        <f>'S&amp;P500'!C387</f>
        <v>77519265472.139999</v>
      </c>
      <c r="E387" t="str">
        <f>'S&amp;P500'!A387</f>
        <v>CL.N</v>
      </c>
    </row>
    <row r="388" spans="2:5" x14ac:dyDescent="0.25">
      <c r="B388" s="77">
        <f>'S&amp;P500'!D388</f>
        <v>-5.8670689799689005E-4</v>
      </c>
      <c r="C388" t="str">
        <f>'S&amp;P500'!B388</f>
        <v>Merck &amp; Co Inc</v>
      </c>
      <c r="D388" s="78">
        <f>'S&amp;P500'!C388</f>
        <v>295956367192.64001</v>
      </c>
      <c r="E388" t="str">
        <f>'S&amp;P500'!A388</f>
        <v>MRK.N</v>
      </c>
    </row>
    <row r="389" spans="2:5" x14ac:dyDescent="0.25">
      <c r="B389" s="77">
        <f>'S&amp;P500'!D389</f>
        <v>-7.0615034168564905E-2</v>
      </c>
      <c r="C389" t="str">
        <f>'S&amp;P500'!B389</f>
        <v>Copart Inc</v>
      </c>
      <c r="D389" s="78">
        <f>'S&amp;P500'!C389</f>
        <v>35545609356.480003</v>
      </c>
      <c r="E389" t="str">
        <f>'S&amp;P500'!A389</f>
        <v>CPRT.OQ</v>
      </c>
    </row>
    <row r="390" spans="2:5" x14ac:dyDescent="0.25">
      <c r="B390" s="77">
        <f>'S&amp;P500'!D390</f>
        <v>-1.8606035798012902E-2</v>
      </c>
      <c r="C390" t="str">
        <f>'S&amp;P500'!B390</f>
        <v>Mastercard Inc</v>
      </c>
      <c r="D390" s="78">
        <f>'S&amp;P500'!C390</f>
        <v>470395321560.06</v>
      </c>
      <c r="E390" t="str">
        <f>'S&amp;P500'!A390</f>
        <v>MA.N</v>
      </c>
    </row>
    <row r="391" spans="2:5" x14ac:dyDescent="0.25">
      <c r="B391" s="77">
        <f>'S&amp;P500'!D391</f>
        <v>-4.0231330148353103E-2</v>
      </c>
      <c r="C391" t="str">
        <f>'S&amp;P500'!B391</f>
        <v>UDR Inc</v>
      </c>
      <c r="D391" s="78">
        <f>'S&amp;P500'!C391</f>
        <v>12614643749.4</v>
      </c>
      <c r="E391" t="str">
        <f>'S&amp;P500'!A391</f>
        <v>UDR.N</v>
      </c>
    </row>
    <row r="392" spans="2:5" x14ac:dyDescent="0.25">
      <c r="B392" s="77">
        <f>'S&amp;P500'!D392</f>
        <v>-4.9981851179673201E-2</v>
      </c>
      <c r="C392" t="str">
        <f>'S&amp;P500'!B392</f>
        <v>Apple Inc</v>
      </c>
      <c r="D392" s="78">
        <f>'S&amp;P500'!C392</f>
        <v>3848138456190</v>
      </c>
      <c r="E392" t="str">
        <f>'S&amp;P500'!A392</f>
        <v>AAPL.OQ</v>
      </c>
    </row>
    <row r="393" spans="2:5" x14ac:dyDescent="0.25">
      <c r="B393" s="77">
        <f>'S&amp;P500'!D393</f>
        <v>-3.2010187055414099E-2</v>
      </c>
      <c r="C393" t="str">
        <f>'S&amp;P500'!B393</f>
        <v>First Solar Inc</v>
      </c>
      <c r="D393" s="78">
        <f>'S&amp;P500'!C393</f>
        <v>23656079683.450001</v>
      </c>
      <c r="E393" t="str">
        <f>'S&amp;P500'!A393</f>
        <v>FSLR.OQ</v>
      </c>
    </row>
    <row r="394" spans="2:5" x14ac:dyDescent="0.25">
      <c r="B394" s="77">
        <f>'S&amp;P500'!D394</f>
        <v>-1.9165535956580798E-2</v>
      </c>
      <c r="C394" t="str">
        <f>'S&amp;P500'!B394</f>
        <v>US Bancorp</v>
      </c>
      <c r="D394" s="78">
        <f>'S&amp;P500'!C394</f>
        <v>89925650000</v>
      </c>
      <c r="E394" t="str">
        <f>'S&amp;P500'!A394</f>
        <v>USB.N</v>
      </c>
    </row>
    <row r="395" spans="2:5" x14ac:dyDescent="0.25">
      <c r="B395" s="77">
        <f>'S&amp;P500'!D395</f>
        <v>-2.4157703660977799E-2</v>
      </c>
      <c r="C395" t="str">
        <f>'S&amp;P500'!B395</f>
        <v>Cigna Group</v>
      </c>
      <c r="D395" s="78">
        <f>'S&amp;P500'!C395</f>
        <v>75774881040</v>
      </c>
      <c r="E395" t="str">
        <f>'S&amp;P500'!A395</f>
        <v>CI.N</v>
      </c>
    </row>
    <row r="396" spans="2:5" x14ac:dyDescent="0.25">
      <c r="B396" s="77">
        <f>'S&amp;P500'!D396</f>
        <v>3.5803412274000503E-2</v>
      </c>
      <c r="C396" t="str">
        <f>'S&amp;P500'!B396</f>
        <v>Huntington Ingalls Industries Inc</v>
      </c>
      <c r="D396" s="78">
        <f>'S&amp;P500'!C396</f>
        <v>15962355770.879999</v>
      </c>
      <c r="E396" t="str">
        <f>'S&amp;P500'!A396</f>
        <v>HII.N</v>
      </c>
    </row>
    <row r="397" spans="2:5" x14ac:dyDescent="0.25">
      <c r="B397" s="77">
        <f>'S&amp;P500'!D397</f>
        <v>-6.6359311393398193E-2</v>
      </c>
      <c r="C397" t="str">
        <f>'S&amp;P500'!B397</f>
        <v>Take-Two Interactive Software Inc</v>
      </c>
      <c r="D397" s="78">
        <f>'S&amp;P500'!C397</f>
        <v>35249999804.160004</v>
      </c>
      <c r="E397" t="str">
        <f>'S&amp;P500'!A397</f>
        <v>TTWO.OQ</v>
      </c>
    </row>
    <row r="398" spans="2:5" x14ac:dyDescent="0.25">
      <c r="B398" s="77">
        <f>'S&amp;P500'!D398</f>
        <v>1.45820563280317E-2</v>
      </c>
      <c r="C398" t="str">
        <f>'S&amp;P500'!B398</f>
        <v>Aon PLC</v>
      </c>
      <c r="D398" s="78">
        <f>'S&amp;P500'!C398</f>
        <v>67458105000</v>
      </c>
      <c r="E398" t="str">
        <f>'S&amp;P500'!A398</f>
        <v>AON.N</v>
      </c>
    </row>
    <row r="399" spans="2:5" x14ac:dyDescent="0.25">
      <c r="B399" s="77">
        <f>'S&amp;P500'!D399</f>
        <v>1.4761633173414601E-3</v>
      </c>
      <c r="C399" t="str">
        <f>'S&amp;P500'!B399</f>
        <v>Illinois Tool Works Inc</v>
      </c>
      <c r="D399" s="78">
        <f>'S&amp;P500'!C399</f>
        <v>86597751000</v>
      </c>
      <c r="E399" t="str">
        <f>'S&amp;P500'!A399</f>
        <v>ITW.N</v>
      </c>
    </row>
    <row r="400" spans="2:5" x14ac:dyDescent="0.25">
      <c r="B400" s="77">
        <f>'S&amp;P500'!D400</f>
        <v>7.9554494828957302E-3</v>
      </c>
      <c r="C400" t="str">
        <f>'S&amp;P500'!B400</f>
        <v>WEC Energy Group Inc</v>
      </c>
      <c r="D400" s="78">
        <f>'S&amp;P500'!C400</f>
        <v>37112377011.57</v>
      </c>
      <c r="E400" t="str">
        <f>'S&amp;P500'!A400</f>
        <v>WEC.N</v>
      </c>
    </row>
    <row r="401" spans="2:5" x14ac:dyDescent="0.25">
      <c r="B401" s="77">
        <f>'S&amp;P500'!D401</f>
        <v>-6.7171340228170395E-3</v>
      </c>
      <c r="C401" t="str">
        <f>'S&amp;P500'!B401</f>
        <v>T Rowe Price Group Inc</v>
      </c>
      <c r="D401" s="78">
        <f>'S&amp;P500'!C401</f>
        <v>20364776000</v>
      </c>
      <c r="E401" t="str">
        <f>'S&amp;P500'!A401</f>
        <v>TROW.OQ</v>
      </c>
    </row>
    <row r="402" spans="2:5" x14ac:dyDescent="0.25">
      <c r="B402" s="77">
        <f>'S&amp;P500'!D402</f>
        <v>-2.1042084168336798E-2</v>
      </c>
      <c r="C402" t="str">
        <f>'S&amp;P500'!B402</f>
        <v>Host Hotels &amp; Resorts Inc</v>
      </c>
      <c r="D402" s="78">
        <f>'S&amp;P500'!C402</f>
        <v>13437452458.74</v>
      </c>
      <c r="E402" t="str">
        <f>'S&amp;P500'!A402</f>
        <v>HST.OQ</v>
      </c>
    </row>
    <row r="403" spans="2:5" x14ac:dyDescent="0.25">
      <c r="B403" s="77">
        <f>'S&amp;P500'!D403</f>
        <v>-1.40135336180833E-2</v>
      </c>
      <c r="C403" t="str">
        <f>'S&amp;P500'!B403</f>
        <v>Progressive Corp</v>
      </c>
      <c r="D403" s="78">
        <f>'S&amp;P500'!C403</f>
        <v>120414245000</v>
      </c>
      <c r="E403" t="str">
        <f>'S&amp;P500'!A403</f>
        <v>PGR.N</v>
      </c>
    </row>
    <row r="404" spans="2:5" x14ac:dyDescent="0.25">
      <c r="B404" s="77">
        <f>'S&amp;P500'!D404</f>
        <v>-2.0570359981299701E-2</v>
      </c>
      <c r="C404" t="str">
        <f>'S&amp;P500'!B404</f>
        <v>Federal Realty Investment Trust</v>
      </c>
      <c r="D404" s="78">
        <f>'S&amp;P500'!C404</f>
        <v>9036785747.25</v>
      </c>
      <c r="E404" t="str">
        <f>'S&amp;P500'!A404</f>
        <v>FRT.N</v>
      </c>
    </row>
    <row r="405" spans="2:5" x14ac:dyDescent="0.25">
      <c r="B405" s="77">
        <f>'S&amp;P500'!D405</f>
        <v>-1.45985401459855E-2</v>
      </c>
      <c r="C405" t="str">
        <f>'S&amp;P500'!B405</f>
        <v>AES Corp</v>
      </c>
      <c r="D405" s="78">
        <f>'S&amp;P500'!C405</f>
        <v>11536359292.799999</v>
      </c>
      <c r="E405" t="str">
        <f>'S&amp;P500'!A405</f>
        <v>AES.N</v>
      </c>
    </row>
    <row r="406" spans="2:5" x14ac:dyDescent="0.25">
      <c r="B406" s="77">
        <f>'S&amp;P500'!D406</f>
        <v>-3.14759676733306E-2</v>
      </c>
      <c r="C406" t="str">
        <f>'S&amp;P500'!B406</f>
        <v>Fastenal Co</v>
      </c>
      <c r="D406" s="78">
        <f>'S&amp;P500'!C406</f>
        <v>52288081223.400002</v>
      </c>
      <c r="E406" t="str">
        <f>'S&amp;P500'!A406</f>
        <v>FAST.OQ</v>
      </c>
    </row>
    <row r="407" spans="2:5" x14ac:dyDescent="0.25">
      <c r="B407" s="77">
        <f>'S&amp;P500'!D407</f>
        <v>-4.0032813781788398E-2</v>
      </c>
      <c r="C407" t="str">
        <f>'S&amp;P500'!B407</f>
        <v>Cencora Inc</v>
      </c>
      <c r="D407" s="78">
        <f>'S&amp;P500'!C407</f>
        <v>68291941222.919998</v>
      </c>
      <c r="E407" t="str">
        <f>'S&amp;P500'!A407</f>
        <v>COR.N</v>
      </c>
    </row>
    <row r="408" spans="2:5" x14ac:dyDescent="0.25">
      <c r="B408" s="77">
        <f>'S&amp;P500'!D408</f>
        <v>1.1997507011530099E-2</v>
      </c>
      <c r="C408" t="str">
        <f>'S&amp;P500'!B408</f>
        <v>Ross Stores Inc</v>
      </c>
      <c r="D408" s="78">
        <f>'S&amp;P500'!C408</f>
        <v>63023244220.800003</v>
      </c>
      <c r="E408" t="str">
        <f>'S&amp;P500'!A408</f>
        <v>ROST.OQ</v>
      </c>
    </row>
    <row r="409" spans="2:5" x14ac:dyDescent="0.25">
      <c r="B409" s="77">
        <f>'S&amp;P500'!D409</f>
        <v>-5.0027225701060295E-3</v>
      </c>
      <c r="C409" t="str">
        <f>'S&amp;P500'!B409</f>
        <v>Public Storage</v>
      </c>
      <c r="D409" s="78">
        <f>'S&amp;P500'!C409</f>
        <v>51300121403.18</v>
      </c>
      <c r="E409" t="str">
        <f>'S&amp;P500'!A409</f>
        <v>PSA.N</v>
      </c>
    </row>
    <row r="410" spans="2:5" x14ac:dyDescent="0.25">
      <c r="B410" s="77">
        <f>'S&amp;P500'!D410</f>
        <v>-1.4808099123602401E-2</v>
      </c>
      <c r="C410" t="str">
        <f>'S&amp;P500'!B410</f>
        <v>Carnival Corp</v>
      </c>
      <c r="D410" s="78">
        <f>'S&amp;P500'!C410</f>
        <v>45012913940.4347</v>
      </c>
      <c r="E410" t="str">
        <f>'S&amp;P500'!A410</f>
        <v>CCL.N</v>
      </c>
    </row>
    <row r="411" spans="2:5" x14ac:dyDescent="0.25">
      <c r="B411" s="77">
        <f>'S&amp;P500'!D411</f>
        <v>-5.3089160192378998E-2</v>
      </c>
      <c r="C411" t="str">
        <f>'S&amp;P500'!B411</f>
        <v>Walt Disney Co</v>
      </c>
      <c r="D411" s="78">
        <f>'S&amp;P500'!C411</f>
        <v>181368202345.38</v>
      </c>
      <c r="E411" t="str">
        <f>'S&amp;P500'!A411</f>
        <v>DIS.N</v>
      </c>
    </row>
    <row r="412" spans="2:5" x14ac:dyDescent="0.25">
      <c r="B412" s="77">
        <f>'S&amp;P500'!D412</f>
        <v>-3.9705882352941299E-2</v>
      </c>
      <c r="C412" t="str">
        <f>'S&amp;P500'!B412</f>
        <v>Dow Inc</v>
      </c>
      <c r="D412" s="78">
        <f>'S&amp;P500'!C412</f>
        <v>23427487450.799999</v>
      </c>
      <c r="E412" t="str">
        <f>'S&amp;P500'!A412</f>
        <v>DOW.N</v>
      </c>
    </row>
    <row r="413" spans="2:5" x14ac:dyDescent="0.25">
      <c r="B413" s="77">
        <f>'S&amp;P500'!D413</f>
        <v>-8.1666381717672612E-2</v>
      </c>
      <c r="C413" t="str">
        <f>'S&amp;P500'!B413</f>
        <v>DoorDash Inc</v>
      </c>
      <c r="D413" s="78">
        <f>'S&amp;P500'!C413</f>
        <v>69451101351.660004</v>
      </c>
      <c r="E413" t="str">
        <f>'S&amp;P500'!A413</f>
        <v>DASH.OQ</v>
      </c>
    </row>
    <row r="414" spans="2:5" x14ac:dyDescent="0.25">
      <c r="B414" s="77">
        <f>'S&amp;P500'!D414</f>
        <v>5.8854098999610194E-2</v>
      </c>
      <c r="C414" t="str">
        <f>'S&amp;P500'!B414</f>
        <v>International Flavors &amp; Fragrances Inc</v>
      </c>
      <c r="D414" s="78">
        <f>'S&amp;P500'!C414</f>
        <v>20871854888.5</v>
      </c>
      <c r="E414" t="str">
        <f>'S&amp;P500'!A414</f>
        <v>IFF.N</v>
      </c>
    </row>
    <row r="415" spans="2:5" x14ac:dyDescent="0.25">
      <c r="B415" s="77">
        <f>'S&amp;P500'!D415</f>
        <v>8.8450846600960399E-3</v>
      </c>
      <c r="C415" t="str">
        <f>'S&amp;P500'!B415</f>
        <v>Paycom Software Inc</v>
      </c>
      <c r="D415" s="78">
        <f>'S&amp;P500'!C415</f>
        <v>6562848000</v>
      </c>
      <c r="E415" t="str">
        <f>'S&amp;P500'!A415</f>
        <v>PAYC.N</v>
      </c>
    </row>
    <row r="416" spans="2:5" x14ac:dyDescent="0.25">
      <c r="B416" s="77">
        <f>'S&amp;P500'!D416</f>
        <v>-2.20062350999461E-3</v>
      </c>
      <c r="C416" t="str">
        <f>'S&amp;P500'!B416</f>
        <v>Tractor Supply Co</v>
      </c>
      <c r="D416" s="78">
        <f>'S&amp;P500'!C416</f>
        <v>28750439603.950001</v>
      </c>
      <c r="E416" t="str">
        <f>'S&amp;P500'!A416</f>
        <v>TSCO.OQ</v>
      </c>
    </row>
    <row r="417" spans="2:5" x14ac:dyDescent="0.25">
      <c r="B417" s="77">
        <f>'S&amp;P500'!D417</f>
        <v>3.3102323685283201E-2</v>
      </c>
      <c r="C417" t="str">
        <f>'S&amp;P500'!B417</f>
        <v>Molina Healthcare Inc</v>
      </c>
      <c r="D417" s="78">
        <f>'S&amp;P500'!C417</f>
        <v>6525565000</v>
      </c>
      <c r="E417" t="str">
        <f>'S&amp;P500'!A417</f>
        <v>MOH.N</v>
      </c>
    </row>
    <row r="418" spans="2:5" x14ac:dyDescent="0.25">
      <c r="B418" s="77">
        <f>'S&amp;P500'!D418</f>
        <v>-4.6159087037983298E-2</v>
      </c>
      <c r="C418" t="str">
        <f>'S&amp;P500'!B418</f>
        <v>Fortive Corp</v>
      </c>
      <c r="D418" s="78">
        <f>'S&amp;P500'!C418</f>
        <v>17550400000</v>
      </c>
      <c r="E418" t="str">
        <f>'S&amp;P500'!A418</f>
        <v>FTV.N</v>
      </c>
    </row>
    <row r="419" spans="2:5" x14ac:dyDescent="0.25">
      <c r="B419" s="77">
        <f>'S&amp;P500'!D419</f>
        <v>6.6912010705921993E-4</v>
      </c>
      <c r="C419" t="str">
        <f>'S&amp;P500'!B419</f>
        <v>Keurig Dr Pepper Inc</v>
      </c>
      <c r="D419" s="78">
        <f>'S&amp;P500'!C419</f>
        <v>40635221268.75</v>
      </c>
      <c r="E419" t="str">
        <f>'S&amp;P500'!A419</f>
        <v>KDP.OQ</v>
      </c>
    </row>
    <row r="420" spans="2:5" x14ac:dyDescent="0.25">
      <c r="B420" s="77">
        <f>'S&amp;P500'!D420</f>
        <v>6.9378744875432394E-3</v>
      </c>
      <c r="C420" t="str">
        <f>'S&amp;P500'!B420</f>
        <v>Moody's Corp</v>
      </c>
      <c r="D420" s="78">
        <f>'S&amp;P500'!C420</f>
        <v>74052056000</v>
      </c>
      <c r="E420" t="str">
        <f>'S&amp;P500'!A420</f>
        <v>MCO.N</v>
      </c>
    </row>
    <row r="421" spans="2:5" x14ac:dyDescent="0.25">
      <c r="B421" s="77">
        <f>'S&amp;P500'!D421</f>
        <v>-5.1470588235292799E-3</v>
      </c>
      <c r="C421" t="str">
        <f>'S&amp;P500'!B421</f>
        <v>Constellation Brands Inc</v>
      </c>
      <c r="D421" s="78">
        <f>'S&amp;P500'!C421</f>
        <v>28154981059.919998</v>
      </c>
      <c r="E421" t="str">
        <f>'S&amp;P500'!A421</f>
        <v>STZ.N</v>
      </c>
    </row>
    <row r="422" spans="2:5" x14ac:dyDescent="0.25">
      <c r="B422" s="77">
        <f>'S&amp;P500'!D422</f>
        <v>-1.3224233407719299E-3</v>
      </c>
      <c r="C422" t="str">
        <f>'S&amp;P500'!B422</f>
        <v>Lennar Corp</v>
      </c>
      <c r="D422" s="78">
        <f>'S&amp;P500'!C422</f>
        <v>29562144319.52</v>
      </c>
      <c r="E422" t="str">
        <f>'S&amp;P500'!A422</f>
        <v>LEN.N</v>
      </c>
    </row>
    <row r="423" spans="2:5" x14ac:dyDescent="0.25">
      <c r="B423" s="77">
        <f>'S&amp;P500'!D423</f>
        <v>-6.9028156221616704E-2</v>
      </c>
      <c r="C423" t="str">
        <f>'S&amp;P500'!B423</f>
        <v>Paramount Skydance Corp</v>
      </c>
      <c r="D423" s="78">
        <f>'S&amp;P500'!C423</f>
        <v>10984586514.25</v>
      </c>
      <c r="E423" t="str">
        <f>'S&amp;P500'!A423</f>
        <v>PSKY.OQ</v>
      </c>
    </row>
    <row r="424" spans="2:5" x14ac:dyDescent="0.25">
      <c r="B424" s="77">
        <f>'S&amp;P500'!D424</f>
        <v>-1.6140209043136698E-2</v>
      </c>
      <c r="C424" t="str">
        <f>'S&amp;P500'!B424</f>
        <v>General Dynamics Corp</v>
      </c>
      <c r="D424" s="78">
        <f>'S&amp;P500'!C424</f>
        <v>92135310379.25</v>
      </c>
      <c r="E424" t="str">
        <f>'S&amp;P500'!A424</f>
        <v>GD.N</v>
      </c>
    </row>
    <row r="425" spans="2:5" x14ac:dyDescent="0.25">
      <c r="B425" s="77">
        <f>'S&amp;P500'!D425</f>
        <v>-7.1411344981579597E-2</v>
      </c>
      <c r="C425" t="str">
        <f>'S&amp;P500'!B425</f>
        <v>WW Grainger Inc</v>
      </c>
      <c r="D425" s="78">
        <f>'S&amp;P500'!C425</f>
        <v>53093589694.199997</v>
      </c>
      <c r="E425" t="str">
        <f>'S&amp;P500'!A425</f>
        <v>GWW.N</v>
      </c>
    </row>
    <row r="426" spans="2:5" x14ac:dyDescent="0.25">
      <c r="B426" s="77">
        <f>'S&amp;P500'!D426</f>
        <v>-1.45230098937998E-3</v>
      </c>
      <c r="C426" t="str">
        <f>'S&amp;P500'!B426</f>
        <v>Loews Corp</v>
      </c>
      <c r="D426" s="78">
        <f>'S&amp;P500'!C426</f>
        <v>22667876668.740002</v>
      </c>
      <c r="E426" t="str">
        <f>'S&amp;P500'!A426</f>
        <v>L.N</v>
      </c>
    </row>
    <row r="427" spans="2:5" x14ac:dyDescent="0.25">
      <c r="B427" s="77">
        <f>'S&amp;P500'!D427</f>
        <v>-9.4077273534111105E-3</v>
      </c>
      <c r="C427" t="str">
        <f>'S&amp;P500'!B427</f>
        <v>Diamondback Energy Inc</v>
      </c>
      <c r="D427" s="78">
        <f>'S&amp;P500'!C427</f>
        <v>47970118295.879997</v>
      </c>
      <c r="E427" t="str">
        <f>'S&amp;P500'!A427</f>
        <v>FANG.OQ</v>
      </c>
    </row>
    <row r="428" spans="2:5" x14ac:dyDescent="0.25">
      <c r="B428" s="77">
        <f>'S&amp;P500'!D428</f>
        <v>-4.5399270368869198E-2</v>
      </c>
      <c r="C428" t="str">
        <f>'S&amp;P500'!B428</f>
        <v>Gen Digital Inc</v>
      </c>
      <c r="D428" s="78">
        <f>'S&amp;P500'!C428</f>
        <v>14263381877.700001</v>
      </c>
      <c r="E428" t="str">
        <f>'S&amp;P500'!A428</f>
        <v>GEN.OQ</v>
      </c>
    </row>
    <row r="429" spans="2:5" x14ac:dyDescent="0.25">
      <c r="B429" s="77">
        <f>'S&amp;P500'!D429</f>
        <v>1.7657381004606301E-2</v>
      </c>
      <c r="C429" t="str">
        <f>'S&amp;P500'!B429</f>
        <v>Sempra</v>
      </c>
      <c r="D429" s="78">
        <f>'S&amp;P500'!C429</f>
        <v>60562318333.589996</v>
      </c>
      <c r="E429" t="str">
        <f>'S&amp;P500'!A429</f>
        <v>SRE.N</v>
      </c>
    </row>
    <row r="430" spans="2:5" x14ac:dyDescent="0.25">
      <c r="B430" s="77">
        <f>'S&amp;P500'!D430</f>
        <v>-7.0723441874172002E-3</v>
      </c>
      <c r="C430" t="str">
        <f>'S&amp;P500'!B430</f>
        <v>Pool Corp</v>
      </c>
      <c r="D430" s="78">
        <f>'S&amp;P500'!C430</f>
        <v>10040970907.040001</v>
      </c>
      <c r="E430" t="str">
        <f>'S&amp;P500'!A430</f>
        <v>POOL.OQ</v>
      </c>
    </row>
    <row r="431" spans="2:5" x14ac:dyDescent="0.25">
      <c r="B431" s="77">
        <f>'S&amp;P500'!D431</f>
        <v>-3.2945736434108502E-2</v>
      </c>
      <c r="C431" t="str">
        <f>'S&amp;P500'!B431</f>
        <v>Best Buy Co Inc</v>
      </c>
      <c r="D431" s="78">
        <f>'S&amp;P500'!C431</f>
        <v>13592542131.610001</v>
      </c>
      <c r="E431" t="str">
        <f>'S&amp;P500'!A431</f>
        <v>BBY.N</v>
      </c>
    </row>
    <row r="432" spans="2:5" x14ac:dyDescent="0.25">
      <c r="B432" s="77">
        <f>'S&amp;P500'!D432</f>
        <v>1.0318112035417399E-2</v>
      </c>
      <c r="C432" t="str">
        <f>'S&amp;P500'!B432</f>
        <v>Willis Towers Watson PLC</v>
      </c>
      <c r="D432" s="78">
        <f>'S&amp;P500'!C432</f>
        <v>26905691708.299999</v>
      </c>
      <c r="E432" t="str">
        <f>'S&amp;P500'!A432</f>
        <v>WTW.OQ</v>
      </c>
    </row>
    <row r="433" spans="2:5" x14ac:dyDescent="0.25">
      <c r="B433" s="77">
        <f>'S&amp;P500'!D433</f>
        <v>1.1815112957673599E-2</v>
      </c>
      <c r="C433" t="str">
        <f>'S&amp;P500'!B433</f>
        <v>CVS Health Corp</v>
      </c>
      <c r="D433" s="78">
        <f>'S&amp;P500'!C433</f>
        <v>99143408139.589996</v>
      </c>
      <c r="E433" t="str">
        <f>'S&amp;P500'!A433</f>
        <v>CVS.N</v>
      </c>
    </row>
    <row r="434" spans="2:5" x14ac:dyDescent="0.25">
      <c r="B434" s="77">
        <f>'S&amp;P500'!D434</f>
        <v>-5.2605908584171203E-3</v>
      </c>
      <c r="C434" t="str">
        <f>'S&amp;P500'!B434</f>
        <v>Lowe's Companies Inc</v>
      </c>
      <c r="D434" s="78">
        <f>'S&amp;P500'!C434</f>
        <v>160168469517.20999</v>
      </c>
      <c r="E434" t="str">
        <f>'S&amp;P500'!A434</f>
        <v>LOW.N</v>
      </c>
    </row>
    <row r="435" spans="2:5" x14ac:dyDescent="0.25">
      <c r="B435" s="77">
        <f>'S&amp;P500'!D435</f>
        <v>-1.4211461280347299E-2</v>
      </c>
      <c r="C435" t="str">
        <f>'S&amp;P500'!B435</f>
        <v>Intercontinental Exchange Inc</v>
      </c>
      <c r="D435" s="78">
        <f>'S&amp;P500'!C435</f>
        <v>85087934542.789993</v>
      </c>
      <c r="E435" t="str">
        <f>'S&amp;P500'!A435</f>
        <v>ICE.N</v>
      </c>
    </row>
    <row r="436" spans="2:5" x14ac:dyDescent="0.25">
      <c r="B436" s="77">
        <f>'S&amp;P500'!D436</f>
        <v>6.7918633477082003E-4</v>
      </c>
      <c r="C436" t="str">
        <f>'S&amp;P500'!B436</f>
        <v>Nordson Corp</v>
      </c>
      <c r="D436" s="78">
        <f>'S&amp;P500'!C436</f>
        <v>16414131486.120001</v>
      </c>
      <c r="E436" t="str">
        <f>'S&amp;P500'!A436</f>
        <v>NDSN.OQ</v>
      </c>
    </row>
    <row r="437" spans="2:5" x14ac:dyDescent="0.25">
      <c r="B437" s="77">
        <f>'S&amp;P500'!D437</f>
        <v>1.86543739125744E-3</v>
      </c>
      <c r="C437" t="str">
        <f>'S&amp;P500'!B437</f>
        <v>Lennox International Inc</v>
      </c>
      <c r="D437" s="78">
        <f>'S&amp;P500'!C437</f>
        <v>19435333727.5</v>
      </c>
      <c r="E437" t="str">
        <f>'S&amp;P500'!A437</f>
        <v>LII.N</v>
      </c>
    </row>
    <row r="438" spans="2:5" x14ac:dyDescent="0.25">
      <c r="B438" s="77">
        <f>'S&amp;P500'!D438</f>
        <v>-1.3235294117647001E-2</v>
      </c>
      <c r="C438" t="str">
        <f>'S&amp;P500'!B438</f>
        <v>Invitation Homes Inc</v>
      </c>
      <c r="D438" s="78">
        <f>'S&amp;P500'!C438</f>
        <v>16453472608.76</v>
      </c>
      <c r="E438" t="str">
        <f>'S&amp;P500'!A438</f>
        <v>INVH.N</v>
      </c>
    </row>
    <row r="439" spans="2:5" x14ac:dyDescent="0.25">
      <c r="B439" s="77">
        <f>'S&amp;P500'!D439</f>
        <v>7.0559015560613999E-3</v>
      </c>
      <c r="C439" t="str">
        <f>'S&amp;P500'!B439</f>
        <v>HCA Healthcare Inc</v>
      </c>
      <c r="D439" s="78">
        <f>'S&amp;P500'!C439</f>
        <v>119687073884</v>
      </c>
      <c r="E439" t="str">
        <f>'S&amp;P500'!A439</f>
        <v>HCA.N</v>
      </c>
    </row>
    <row r="440" spans="2:5" x14ac:dyDescent="0.25">
      <c r="B440" s="77">
        <f>'S&amp;P500'!D440</f>
        <v>-3.5557596163656599E-2</v>
      </c>
      <c r="C440" t="str">
        <f>'S&amp;P500'!B440</f>
        <v>Booking Holdings Inc</v>
      </c>
      <c r="D440" s="78">
        <f>'S&amp;P500'!C440</f>
        <v>134063659966.5</v>
      </c>
      <c r="E440" t="str">
        <f>'S&amp;P500'!A440</f>
        <v>BKNG.OQ</v>
      </c>
    </row>
    <row r="441" spans="2:5" x14ac:dyDescent="0.25">
      <c r="B441" s="77">
        <f>'S&amp;P500'!D441</f>
        <v>-9.1333762886598002E-2</v>
      </c>
      <c r="C441" t="str">
        <f>'S&amp;P500'!B441</f>
        <v>Dell Technologies Inc</v>
      </c>
      <c r="D441" s="78">
        <f>'S&amp;P500'!C441</f>
        <v>74764641236.100006</v>
      </c>
      <c r="E441" t="str">
        <f>'S&amp;P500'!A441</f>
        <v>DELL.N</v>
      </c>
    </row>
    <row r="442" spans="2:5" x14ac:dyDescent="0.25">
      <c r="B442" s="77">
        <f>'S&amp;P500'!D442</f>
        <v>-9.0735434574976698E-3</v>
      </c>
      <c r="C442" t="str">
        <f>'S&amp;P500'!B442</f>
        <v>Aptiv PLC</v>
      </c>
      <c r="D442" s="78">
        <f>'S&amp;P500'!C442</f>
        <v>17658117283</v>
      </c>
      <c r="E442" t="str">
        <f>'S&amp;P500'!A442</f>
        <v>APTV.N</v>
      </c>
    </row>
    <row r="443" spans="2:5" x14ac:dyDescent="0.25">
      <c r="B443" s="77">
        <f>'S&amp;P500'!D443</f>
        <v>-4.3994861913937103E-2</v>
      </c>
      <c r="C443" t="str">
        <f>'S&amp;P500'!B443</f>
        <v>Mosaic Co</v>
      </c>
      <c r="D443" s="78">
        <f>'S&amp;P500'!C443</f>
        <v>9449232498.2900009</v>
      </c>
      <c r="E443" t="str">
        <f>'S&amp;P500'!A443</f>
        <v>MOS.N</v>
      </c>
    </row>
    <row r="444" spans="2:5" x14ac:dyDescent="0.25">
      <c r="B444" s="77">
        <f>'S&amp;P500'!D444</f>
        <v>8.7347142500624492E-3</v>
      </c>
      <c r="C444" t="str">
        <f>'S&amp;P500'!B444</f>
        <v>Erie Indemnity Co</v>
      </c>
      <c r="D444" s="78">
        <f>'S&amp;P500'!C444</f>
        <v>14794895251.92</v>
      </c>
      <c r="E444" t="str">
        <f>'S&amp;P500'!A444</f>
        <v>ERIE.OQ</v>
      </c>
    </row>
    <row r="445" spans="2:5" x14ac:dyDescent="0.25">
      <c r="B445" s="77">
        <f>'S&amp;P500'!D445</f>
        <v>-6.7618647627047404E-2</v>
      </c>
      <c r="C445" t="str">
        <f>'S&amp;P500'!B445</f>
        <v>Hewlett Packard Enterprise Co</v>
      </c>
      <c r="D445" s="78">
        <f>'S&amp;P500'!C445</f>
        <v>29626636396.200001</v>
      </c>
      <c r="E445" t="str">
        <f>'S&amp;P500'!A445</f>
        <v>HPE.N</v>
      </c>
    </row>
    <row r="446" spans="2:5" x14ac:dyDescent="0.25">
      <c r="B446" s="77">
        <f>'S&amp;P500'!D446</f>
        <v>-1.9999200031930001E-5</v>
      </c>
      <c r="C446" t="str">
        <f>'S&amp;P500'!B446</f>
        <v>Berkshire Hathaway Inc</v>
      </c>
      <c r="D446" s="78">
        <f>'S&amp;P500'!C446</f>
        <v>1078440713101.39</v>
      </c>
      <c r="E446" t="str">
        <f>'S&amp;P500'!A446</f>
        <v>BRKb.N</v>
      </c>
    </row>
    <row r="447" spans="2:5" x14ac:dyDescent="0.25">
      <c r="B447" s="77">
        <f>'S&amp;P500'!D447</f>
        <v>2.1672459619710401E-3</v>
      </c>
      <c r="C447" t="str">
        <f>'S&amp;P500'!B447</f>
        <v>Packaging Corp of America</v>
      </c>
      <c r="D447" s="78">
        <f>'S&amp;P500'!C447</f>
        <v>22051579580.360001</v>
      </c>
      <c r="E447" t="str">
        <f>'S&amp;P500'!A447</f>
        <v>PKG.N</v>
      </c>
    </row>
    <row r="448" spans="2:5" x14ac:dyDescent="0.25">
      <c r="B448" s="77">
        <f>'S&amp;P500'!D448</f>
        <v>-4.8602654417091801E-2</v>
      </c>
      <c r="C448" t="str">
        <f>'S&amp;P500'!B448</f>
        <v>IDEXX Laboratories Inc</v>
      </c>
      <c r="D448" s="78">
        <f>'S&amp;P500'!C448</f>
        <v>49284240876</v>
      </c>
      <c r="E448" t="str">
        <f>'S&amp;P500'!A448</f>
        <v>IDXX.OQ</v>
      </c>
    </row>
    <row r="449" spans="2:5" x14ac:dyDescent="0.25">
      <c r="B449" s="77">
        <f>'S&amp;P500'!D449</f>
        <v>7.2960095294820606E-3</v>
      </c>
      <c r="C449" t="str">
        <f>'S&amp;P500'!B449</f>
        <v>Cboe Global Markets Inc</v>
      </c>
      <c r="D449" s="78">
        <f>'S&amp;P500'!C449</f>
        <v>28316805488.400002</v>
      </c>
      <c r="E449" t="str">
        <f>'S&amp;P500'!A449</f>
        <v>CBOE.Z</v>
      </c>
    </row>
    <row r="450" spans="2:5" x14ac:dyDescent="0.25">
      <c r="B450" s="77">
        <f>'S&amp;P500'!D450</f>
        <v>-3.3463469046291203E-2</v>
      </c>
      <c r="C450" t="str">
        <f>'S&amp;P500'!B450</f>
        <v>Huntington Bancshares Inc</v>
      </c>
      <c r="D450" s="78">
        <f>'S&amp;P500'!C450</f>
        <v>35175264328.980003</v>
      </c>
      <c r="E450" t="str">
        <f>'S&amp;P500'!A450</f>
        <v>HBAN.OQ</v>
      </c>
    </row>
    <row r="451" spans="2:5" x14ac:dyDescent="0.25">
      <c r="B451" s="77">
        <f>'S&amp;P500'!D451</f>
        <v>2.1183061729404901E-2</v>
      </c>
      <c r="C451" t="str">
        <f>'S&amp;P500'!B451</f>
        <v>Costco Wholesale Corp</v>
      </c>
      <c r="D451" s="78">
        <f>'S&amp;P500'!C451</f>
        <v>443363399871.46002</v>
      </c>
      <c r="E451" t="str">
        <f>'S&amp;P500'!A451</f>
        <v>COST.OQ</v>
      </c>
    </row>
    <row r="452" spans="2:5" x14ac:dyDescent="0.25">
      <c r="B452" s="77">
        <f>'S&amp;P500'!D452</f>
        <v>1.30718954248366E-2</v>
      </c>
      <c r="C452" t="str">
        <f>'S&amp;P500'!B452</f>
        <v>Norwegian Cruise Line Holdings Ltd</v>
      </c>
      <c r="D452" s="78">
        <f>'S&amp;P500'!C452</f>
        <v>10584736619.25</v>
      </c>
      <c r="E452" t="str">
        <f>'S&amp;P500'!A452</f>
        <v>NCLH.N</v>
      </c>
    </row>
    <row r="453" spans="2:5" x14ac:dyDescent="0.25">
      <c r="B453" s="77">
        <f>'S&amp;P500'!D453</f>
        <v>2.1555490824352E-2</v>
      </c>
      <c r="C453" t="str">
        <f>'S&amp;P500'!B453</f>
        <v>Kroger Co</v>
      </c>
      <c r="D453" s="78">
        <f>'S&amp;P500'!C453</f>
        <v>44388040082.400002</v>
      </c>
      <c r="E453" t="str">
        <f>'S&amp;P500'!A453</f>
        <v>KR.N</v>
      </c>
    </row>
    <row r="454" spans="2:5" x14ac:dyDescent="0.25">
      <c r="B454" s="77">
        <f>'S&amp;P500'!D454</f>
        <v>8.5764074536129192E-2</v>
      </c>
      <c r="C454" t="str">
        <f>'S&amp;P500'!B454</f>
        <v>Zebra Technologies Corp</v>
      </c>
      <c r="D454" s="78">
        <f>'S&amp;P500'!C454</f>
        <v>13888505344.299999</v>
      </c>
      <c r="E454" t="str">
        <f>'S&amp;P500'!A454</f>
        <v>ZBRA.OQ</v>
      </c>
    </row>
    <row r="455" spans="2:5" x14ac:dyDescent="0.25">
      <c r="B455" s="77">
        <f>'S&amp;P500'!D455</f>
        <v>2.8860028860029402E-3</v>
      </c>
      <c r="C455" t="str">
        <f>'S&amp;P500'!B455</f>
        <v>Archer-Daniels-Midland Co</v>
      </c>
      <c r="D455" s="78">
        <f>'S&amp;P500'!C455</f>
        <v>33399596582.5</v>
      </c>
      <c r="E455" t="str">
        <f>'S&amp;P500'!A455</f>
        <v>ADM.N</v>
      </c>
    </row>
    <row r="456" spans="2:5" x14ac:dyDescent="0.25">
      <c r="B456" s="77">
        <f>'S&amp;P500'!D456</f>
        <v>-2.1535063500828299E-2</v>
      </c>
      <c r="C456" t="str">
        <f>'S&amp;P500'!B456</f>
        <v>Fifth Third Bancorp</v>
      </c>
      <c r="D456" s="78">
        <f>'S&amp;P500'!C456</f>
        <v>47846575655.160004</v>
      </c>
      <c r="E456" t="str">
        <f>'S&amp;P500'!A456</f>
        <v>FITB.OQ</v>
      </c>
    </row>
    <row r="457" spans="2:5" x14ac:dyDescent="0.25">
      <c r="B457" s="77">
        <f>'S&amp;P500'!D457</f>
        <v>6.0079335532818804E-3</v>
      </c>
      <c r="C457" t="str">
        <f>'S&amp;P500'!B457</f>
        <v>Regeneron Pharmaceuticals Inc</v>
      </c>
      <c r="D457" s="78">
        <f>'S&amp;P500'!C457</f>
        <v>82847325971.899994</v>
      </c>
      <c r="E457" t="str">
        <f>'S&amp;P500'!A457</f>
        <v>REGN.OQ</v>
      </c>
    </row>
    <row r="458" spans="2:5" x14ac:dyDescent="0.25">
      <c r="B458" s="77">
        <f>'S&amp;P500'!D458</f>
        <v>-0.13175613070603501</v>
      </c>
      <c r="C458" t="str">
        <f>'S&amp;P500'!B458</f>
        <v>Expeditors International of Washington Inc</v>
      </c>
      <c r="D458" s="78">
        <f>'S&amp;P500'!C458</f>
        <v>18837982061.360001</v>
      </c>
      <c r="E458" t="str">
        <f>'S&amp;P500'!A458</f>
        <v>EXPD.N</v>
      </c>
    </row>
    <row r="459" spans="2:5" x14ac:dyDescent="0.25">
      <c r="B459" s="77">
        <f>'S&amp;P500'!D459</f>
        <v>0.103481012658228</v>
      </c>
      <c r="C459" t="str">
        <f>'S&amp;P500'!B459</f>
        <v>Akamai Technologies Inc</v>
      </c>
      <c r="D459" s="78">
        <f>'S&amp;P500'!C459</f>
        <v>15049742442.57</v>
      </c>
      <c r="E459" t="str">
        <f>'S&amp;P500'!A459</f>
        <v>AKAM.OQ</v>
      </c>
    </row>
    <row r="460" spans="2:5" x14ac:dyDescent="0.25">
      <c r="B460" s="77">
        <f>'S&amp;P500'!D460</f>
        <v>-3.5835650293481597E-2</v>
      </c>
      <c r="C460" t="str">
        <f>'S&amp;P500'!B460</f>
        <v>Paccar Inc</v>
      </c>
      <c r="D460" s="78">
        <f>'S&amp;P500'!C460</f>
        <v>65590936000</v>
      </c>
      <c r="E460" t="str">
        <f>'S&amp;P500'!A460</f>
        <v>PCAR.OQ</v>
      </c>
    </row>
    <row r="461" spans="2:5" x14ac:dyDescent="0.25">
      <c r="B461" s="77">
        <f>'S&amp;P500'!D461</f>
        <v>1.5006821282401299E-2</v>
      </c>
      <c r="C461" t="str">
        <f>'S&amp;P500'!B461</f>
        <v>Kimco Realty Corp</v>
      </c>
      <c r="D461" s="78">
        <f>'S&amp;P500'!C461</f>
        <v>15114971240.639999</v>
      </c>
      <c r="E461" t="str">
        <f>'S&amp;P500'!A461</f>
        <v>KIM.N</v>
      </c>
    </row>
    <row r="462" spans="2:5" x14ac:dyDescent="0.25">
      <c r="B462" s="77">
        <f>'S&amp;P500'!D462</f>
        <v>-2.4762204229227302E-3</v>
      </c>
      <c r="C462" t="str">
        <f>'S&amp;P500'!B462</f>
        <v>Westinghouse Air Brake Technologies Corp</v>
      </c>
      <c r="D462" s="78">
        <f>'S&amp;P500'!C462</f>
        <v>43387224234.940002</v>
      </c>
      <c r="E462" t="str">
        <f>'S&amp;P500'!A462</f>
        <v>WAB.N</v>
      </c>
    </row>
    <row r="463" spans="2:5" x14ac:dyDescent="0.25">
      <c r="B463" s="77">
        <f>'S&amp;P500'!D463</f>
        <v>1.7564870259480801E-2</v>
      </c>
      <c r="C463" t="str">
        <f>'S&amp;P500'!B463</f>
        <v>Entergy Corp</v>
      </c>
      <c r="D463" s="78">
        <f>'S&amp;P500'!C463</f>
        <v>45535020331.839996</v>
      </c>
      <c r="E463" t="str">
        <f>'S&amp;P500'!A463</f>
        <v>ETR.N</v>
      </c>
    </row>
    <row r="464" spans="2:5" x14ac:dyDescent="0.25">
      <c r="B464" s="77">
        <f>'S&amp;P500'!D464</f>
        <v>6.9741282339707403E-2</v>
      </c>
      <c r="C464" t="str">
        <f>'S&amp;P500'!B464</f>
        <v>Exelon Corp</v>
      </c>
      <c r="D464" s="78">
        <f>'S&amp;P500'!C464</f>
        <v>48039304525.800003</v>
      </c>
      <c r="E464" t="str">
        <f>'S&amp;P500'!A464</f>
        <v>EXC.OQ</v>
      </c>
    </row>
    <row r="465" spans="2:5" x14ac:dyDescent="0.25">
      <c r="B465" s="77">
        <f>'S&amp;P500'!D465</f>
        <v>-2.354861273024E-2</v>
      </c>
      <c r="C465" t="str">
        <f>'S&amp;P500'!B465</f>
        <v>Zoetis Inc</v>
      </c>
      <c r="D465" s="78">
        <f>'S&amp;P500'!C465</f>
        <v>55368695406.959999</v>
      </c>
      <c r="E465" t="str">
        <f>'S&amp;P500'!A465</f>
        <v>ZTS.N</v>
      </c>
    </row>
    <row r="466" spans="2:5" x14ac:dyDescent="0.25">
      <c r="B466" s="77">
        <f>'S&amp;P500'!D466</f>
        <v>1.38598326359833E-2</v>
      </c>
      <c r="C466" t="str">
        <f>'S&amp;P500'!B466</f>
        <v>Masco Corp</v>
      </c>
      <c r="D466" s="78">
        <f>'S&amp;P500'!C466</f>
        <v>15787693370.9</v>
      </c>
      <c r="E466" t="str">
        <f>'S&amp;P500'!A466</f>
        <v>MAS.N</v>
      </c>
    </row>
    <row r="467" spans="2:5" x14ac:dyDescent="0.25">
      <c r="B467" s="77">
        <f>'S&amp;P500'!D467</f>
        <v>2.7443457813805198E-2</v>
      </c>
      <c r="C467" t="str">
        <f>'S&amp;P500'!B467</f>
        <v>McDonald's Corp</v>
      </c>
      <c r="D467" s="78">
        <f>'S&amp;P500'!C467</f>
        <v>236492216548</v>
      </c>
      <c r="E467" t="str">
        <f>'S&amp;P500'!A467</f>
        <v>MCD.N</v>
      </c>
    </row>
    <row r="468" spans="2:5" x14ac:dyDescent="0.25">
      <c r="B468" s="77">
        <f>'S&amp;P500'!D468</f>
        <v>-3.3813747228381298E-2</v>
      </c>
      <c r="C468" t="str">
        <f>'S&amp;P500'!B468</f>
        <v>Broadcom Inc</v>
      </c>
      <c r="D468" s="78">
        <f>'S&amp;P500'!C468</f>
        <v>1570167644014.8301</v>
      </c>
      <c r="E468" t="str">
        <f>'S&amp;P500'!A468</f>
        <v>AVGO.OQ</v>
      </c>
    </row>
    <row r="469" spans="2:5" x14ac:dyDescent="0.25">
      <c r="B469" s="77">
        <f>'S&amp;P500'!D469</f>
        <v>-0.196799544668462</v>
      </c>
      <c r="C469" t="str">
        <f>'S&amp;P500'!B469</f>
        <v>Applovin Corp</v>
      </c>
      <c r="D469" s="78">
        <f>'S&amp;P500'!C469</f>
        <v>124130422830</v>
      </c>
      <c r="E469" t="str">
        <f>'S&amp;P500'!A469</f>
        <v>APP.OQ</v>
      </c>
    </row>
    <row r="470" spans="2:5" x14ac:dyDescent="0.25">
      <c r="B470" s="77">
        <f>'S&amp;P500'!D470</f>
        <v>-4.2388761261499798E-2</v>
      </c>
      <c r="C470" t="str">
        <f>'S&amp;P500'!B470</f>
        <v>Goldman Sachs Group Inc</v>
      </c>
      <c r="D470" s="78">
        <f>'S&amp;P500'!C470</f>
        <v>271300334625.04999</v>
      </c>
      <c r="E470" t="str">
        <f>'S&amp;P500'!A470</f>
        <v>GS.N</v>
      </c>
    </row>
    <row r="471" spans="2:5" x14ac:dyDescent="0.25">
      <c r="B471" s="77">
        <f>'S&amp;P500'!D471</f>
        <v>-1.75329520019896E-2</v>
      </c>
      <c r="C471" t="str">
        <f>'S&amp;P500'!B471</f>
        <v>Nasdaq Inc</v>
      </c>
      <c r="D471" s="78">
        <f>'S&amp;P500'!C471</f>
        <v>45114349161.330002</v>
      </c>
      <c r="E471" t="str">
        <f>'S&amp;P500'!A471</f>
        <v>NDAQ.OQ</v>
      </c>
    </row>
    <row r="472" spans="2:5" x14ac:dyDescent="0.25">
      <c r="B472" s="77">
        <f>'S&amp;P500'!D472</f>
        <v>6.2390542907180303E-3</v>
      </c>
      <c r="C472" t="str">
        <f>'S&amp;P500'!B472</f>
        <v>Nextera Energy Inc</v>
      </c>
      <c r="D472" s="78">
        <f>'S&amp;P500'!C472</f>
        <v>191454308250.12</v>
      </c>
      <c r="E472" t="str">
        <f>'S&amp;P500'!A472</f>
        <v>NEE.N</v>
      </c>
    </row>
    <row r="473" spans="2:5" x14ac:dyDescent="0.25">
      <c r="B473" s="77">
        <f>'S&amp;P500'!D473</f>
        <v>-2.6883225987118502E-2</v>
      </c>
      <c r="C473" t="str">
        <f>'S&amp;P500'!B473</f>
        <v>Delta Air Lines Inc</v>
      </c>
      <c r="D473" s="78">
        <f>'S&amp;P500'!C473</f>
        <v>45392584206</v>
      </c>
      <c r="E473" t="str">
        <f>'S&amp;P500'!A473</f>
        <v>DAL.N</v>
      </c>
    </row>
    <row r="474" spans="2:5" x14ac:dyDescent="0.25">
      <c r="B474" s="77">
        <f>'S&amp;P500'!D474</f>
        <v>3.9509253483052599E-2</v>
      </c>
      <c r="C474" t="str">
        <f>'S&amp;P500'!B474</f>
        <v>DaVita Inc</v>
      </c>
      <c r="D474" s="78">
        <f>'S&amp;P500'!C474</f>
        <v>10017996000</v>
      </c>
      <c r="E474" t="str">
        <f>'S&amp;P500'!A474</f>
        <v>DVA.N</v>
      </c>
    </row>
    <row r="475" spans="2:5" x14ac:dyDescent="0.25">
      <c r="B475" s="77">
        <f>'S&amp;P500'!D475</f>
        <v>-5.4742219902766003E-2</v>
      </c>
      <c r="C475" t="str">
        <f>'S&amp;P500'!B475</f>
        <v>Carvana Co</v>
      </c>
      <c r="D475" s="78">
        <f>'S&amp;P500'!C475</f>
        <v>74865132388.960007</v>
      </c>
      <c r="E475" t="str">
        <f>'S&amp;P500'!A475</f>
        <v>CVNA.N</v>
      </c>
    </row>
    <row r="476" spans="2:5" x14ac:dyDescent="0.25">
      <c r="B476" s="77">
        <f>'S&amp;P500'!D476</f>
        <v>-2.72260273972602E-2</v>
      </c>
      <c r="C476" t="str">
        <f>'S&amp;P500'!B476</f>
        <v>Expedia Group Inc</v>
      </c>
      <c r="D476" s="78">
        <f>'S&amp;P500'!C476</f>
        <v>27844288708.599998</v>
      </c>
      <c r="E476" t="str">
        <f>'S&amp;P500'!A476</f>
        <v>EXPE.OQ</v>
      </c>
    </row>
    <row r="477" spans="2:5" x14ac:dyDescent="0.25">
      <c r="B477" s="77">
        <f>'S&amp;P500'!D477</f>
        <v>-1.10545357095001E-2</v>
      </c>
      <c r="C477" t="str">
        <f>'S&amp;P500'!B477</f>
        <v>Genuine Parts Co</v>
      </c>
      <c r="D477" s="78">
        <f>'S&amp;P500'!C477</f>
        <v>20534100905</v>
      </c>
      <c r="E477" t="str">
        <f>'S&amp;P500'!A477</f>
        <v>GPC.N</v>
      </c>
    </row>
    <row r="478" spans="2:5" x14ac:dyDescent="0.25">
      <c r="B478" s="77">
        <f>'S&amp;P500'!D478</f>
        <v>1.1643528884908201E-2</v>
      </c>
      <c r="C478" t="str">
        <f>'S&amp;P500'!B478</f>
        <v>NiSource Inc</v>
      </c>
      <c r="D478" s="78">
        <f>'S&amp;P500'!C478</f>
        <v>21620128665.779999</v>
      </c>
      <c r="E478" t="str">
        <f>'S&amp;P500'!A478</f>
        <v>NI.N</v>
      </c>
    </row>
    <row r="479" spans="2:5" x14ac:dyDescent="0.25">
      <c r="B479" s="77">
        <f>'S&amp;P500'!D479</f>
        <v>5.9114654935388204E-3</v>
      </c>
      <c r="C479" t="str">
        <f>'S&amp;P500'!B479</f>
        <v>Stryker Corp</v>
      </c>
      <c r="D479" s="78">
        <f>'S&amp;P500'!C479</f>
        <v>140006651748.75</v>
      </c>
      <c r="E479" t="str">
        <f>'S&amp;P500'!A479</f>
        <v>SYK.N</v>
      </c>
    </row>
    <row r="480" spans="2:5" x14ac:dyDescent="0.25">
      <c r="B480" s="77">
        <f>'S&amp;P500'!D480</f>
        <v>-1.1825298722702899E-2</v>
      </c>
      <c r="C480" t="str">
        <f>'S&amp;P500'!B480</f>
        <v>Honeywell International Inc</v>
      </c>
      <c r="D480" s="78">
        <f>'S&amp;P500'!C480</f>
        <v>152264999094.64001</v>
      </c>
      <c r="E480" t="str">
        <f>'S&amp;P500'!A480</f>
        <v>HON.OQ</v>
      </c>
    </row>
    <row r="481" spans="2:5" x14ac:dyDescent="0.25">
      <c r="B481" s="77">
        <f>'S&amp;P500'!D481</f>
        <v>-1.6735905044510401E-2</v>
      </c>
      <c r="C481" t="str">
        <f>'S&amp;P500'!B481</f>
        <v>Analog Devices Inc</v>
      </c>
      <c r="D481" s="78">
        <f>'S&amp;P500'!C481</f>
        <v>161911971239.20001</v>
      </c>
      <c r="E481" t="str">
        <f>'S&amp;P500'!A481</f>
        <v>ADI.OQ</v>
      </c>
    </row>
    <row r="482" spans="2:5" x14ac:dyDescent="0.25">
      <c r="B482" s="77">
        <f>'S&amp;P500'!D482</f>
        <v>-3.4376225970969003E-2</v>
      </c>
      <c r="C482" t="str">
        <f>'S&amp;P500'!B482</f>
        <v>Valero Energy Corp</v>
      </c>
      <c r="D482" s="78">
        <f>'S&amp;P500'!C482</f>
        <v>60059428324.489998</v>
      </c>
      <c r="E482" t="str">
        <f>'S&amp;P500'!A482</f>
        <v>VLO.N</v>
      </c>
    </row>
    <row r="483" spans="2:5" x14ac:dyDescent="0.25">
      <c r="B483" s="77">
        <f>'S&amp;P500'!D483</f>
        <v>5.8735420503376295E-2</v>
      </c>
      <c r="C483" t="str">
        <f>'S&amp;P500'!B483</f>
        <v>Seagate Technology Holdings PLC</v>
      </c>
      <c r="D483" s="78">
        <f>'S&amp;P500'!C483</f>
        <v>94026564298.389999</v>
      </c>
      <c r="E483" t="str">
        <f>'S&amp;P500'!A483</f>
        <v>STX.OQ</v>
      </c>
    </row>
    <row r="484" spans="2:5" x14ac:dyDescent="0.25">
      <c r="B484" s="77">
        <f>'S&amp;P500'!D484</f>
        <v>-2.4630541871921201E-2</v>
      </c>
      <c r="C484" t="str">
        <f>'S&amp;P500'!B484</f>
        <v>PNC Financial Services Group Inc</v>
      </c>
      <c r="D484" s="78">
        <f>'S&amp;P500'!C484</f>
        <v>89575200000</v>
      </c>
      <c r="E484" t="str">
        <f>'S&amp;P500'!A484</f>
        <v>PNC.N</v>
      </c>
    </row>
    <row r="485" spans="2:5" x14ac:dyDescent="0.25">
      <c r="B485" s="77">
        <f>'S&amp;P500'!D485</f>
        <v>1.0182238935493299E-2</v>
      </c>
      <c r="C485" t="str">
        <f>'S&amp;P500'!B485</f>
        <v>3M Co</v>
      </c>
      <c r="D485" s="78">
        <f>'S&amp;P500'!C485</f>
        <v>91967087000</v>
      </c>
      <c r="E485" t="str">
        <f>'S&amp;P500'!A485</f>
        <v>MMM.N</v>
      </c>
    </row>
    <row r="486" spans="2:5" x14ac:dyDescent="0.25">
      <c r="B486" s="77">
        <f>'S&amp;P500'!D486</f>
        <v>-6.9874226392493402E-3</v>
      </c>
      <c r="C486" t="str">
        <f>'S&amp;P500'!B486</f>
        <v>Amcor PLC</v>
      </c>
      <c r="D486" s="78">
        <f>'S&amp;P500'!C486</f>
        <v>22982152620.599998</v>
      </c>
      <c r="E486" t="str">
        <f>'S&amp;P500'!A486</f>
        <v>AMCR.N</v>
      </c>
    </row>
    <row r="487" spans="2:5" x14ac:dyDescent="0.25">
      <c r="B487" s="77">
        <f>'S&amp;P500'!D487</f>
        <v>-1.0726391212940301E-2</v>
      </c>
      <c r="C487" t="str">
        <f>'S&amp;P500'!B487</f>
        <v>Dover Corp</v>
      </c>
      <c r="D487" s="78">
        <f>'S&amp;P500'!C487</f>
        <v>31623418627.110001</v>
      </c>
      <c r="E487" t="str">
        <f>'S&amp;P500'!A487</f>
        <v>DOV.N</v>
      </c>
    </row>
    <row r="488" spans="2:5" x14ac:dyDescent="0.25">
      <c r="B488" s="77">
        <f>'S&amp;P500'!D488</f>
        <v>2.6900584795321397E-2</v>
      </c>
      <c r="C488" t="str">
        <f>'S&amp;P500'!B488</f>
        <v>PG&amp;E Corp</v>
      </c>
      <c r="D488" s="78">
        <f>'S&amp;P500'!C488</f>
        <v>38595307063</v>
      </c>
      <c r="E488" t="str">
        <f>'S&amp;P500'!A488</f>
        <v>PCG.N</v>
      </c>
    </row>
    <row r="489" spans="2:5" x14ac:dyDescent="0.25">
      <c r="B489" s="77">
        <f>'S&amp;P500'!D489</f>
        <v>-0.153898305084746</v>
      </c>
      <c r="C489" t="str">
        <f>'S&amp;P500'!B489</f>
        <v>Tyler Technologies Inc</v>
      </c>
      <c r="D489" s="78">
        <f>'S&amp;P500'!C489</f>
        <v>12350679045.120001</v>
      </c>
      <c r="E489" t="str">
        <f>'S&amp;P500'!A489</f>
        <v>TYL.N</v>
      </c>
    </row>
    <row r="490" spans="2:5" x14ac:dyDescent="0.25">
      <c r="B490" s="77">
        <f>'S&amp;P500'!D490</f>
        <v>-3.9960039960038598E-3</v>
      </c>
      <c r="C490" t="str">
        <f>'S&amp;P500'!B490</f>
        <v>Conagra Brands Inc</v>
      </c>
      <c r="D490" s="78">
        <f>'S&amp;P500'!C490</f>
        <v>9538687331.5</v>
      </c>
      <c r="E490" t="str">
        <f>'S&amp;P500'!A490</f>
        <v>CAG.N</v>
      </c>
    </row>
    <row r="491" spans="2:5" x14ac:dyDescent="0.25">
      <c r="B491" s="77">
        <f>'S&amp;P500'!D491</f>
        <v>-3.5314036926550003E-2</v>
      </c>
      <c r="C491" t="str">
        <f>'S&amp;P500'!B491</f>
        <v>Intuitive Surgical Inc</v>
      </c>
      <c r="D491" s="78">
        <f>'S&amp;P500'!C491</f>
        <v>169965331428.20001</v>
      </c>
      <c r="E491" t="str">
        <f>'S&amp;P500'!A491</f>
        <v>ISRG.OQ</v>
      </c>
    </row>
    <row r="492" spans="2:5" x14ac:dyDescent="0.25">
      <c r="B492" s="77">
        <f>'S&amp;P500'!D492</f>
        <v>-3.7502379592613704E-2</v>
      </c>
      <c r="C492" t="str">
        <f>'S&amp;P500'!B492</f>
        <v>KKR &amp; Co Inc</v>
      </c>
      <c r="D492" s="78">
        <f>'S&amp;P500'!C492</f>
        <v>90133656819.199997</v>
      </c>
      <c r="E492" t="str">
        <f>'S&amp;P500'!A492</f>
        <v>KKR.N</v>
      </c>
    </row>
    <row r="493" spans="2:5" x14ac:dyDescent="0.25">
      <c r="B493" s="77">
        <f>'S&amp;P500'!D493</f>
        <v>-9.4054608675825199E-2</v>
      </c>
      <c r="C493" t="str">
        <f>'S&amp;P500'!B493</f>
        <v>Albemarle Corp</v>
      </c>
      <c r="D493" s="78">
        <f>'S&amp;P500'!C493</f>
        <v>18729458674.599998</v>
      </c>
      <c r="E493" t="str">
        <f>'S&amp;P500'!A493</f>
        <v>ALB.N</v>
      </c>
    </row>
    <row r="494" spans="2:5" x14ac:dyDescent="0.25">
      <c r="B494" s="77">
        <f>'S&amp;P500'!D494</f>
        <v>1.6944444444444401E-2</v>
      </c>
      <c r="C494" t="str">
        <f>'S&amp;P500'!B494</f>
        <v>PPL Corp</v>
      </c>
      <c r="D494" s="78">
        <f>'S&amp;P500'!C494</f>
        <v>27081851269.970001</v>
      </c>
      <c r="E494" t="str">
        <f>'S&amp;P500'!A494</f>
        <v>PPL.N</v>
      </c>
    </row>
    <row r="495" spans="2:5" x14ac:dyDescent="0.25">
      <c r="B495" s="77">
        <f>'S&amp;P500'!D495</f>
        <v>-5.0612032294469998E-2</v>
      </c>
      <c r="C495" t="str">
        <f>'S&amp;P500'!B495</f>
        <v>J B Hunt Transport Services Inc</v>
      </c>
      <c r="D495" s="78">
        <f>'S&amp;P500'!C495</f>
        <v>20689818400</v>
      </c>
      <c r="E495" t="str">
        <f>'S&amp;P500'!A495</f>
        <v>JBHT.OQ</v>
      </c>
    </row>
    <row r="496" spans="2:5" x14ac:dyDescent="0.25">
      <c r="B496" s="77">
        <f>'S&amp;P500'!D496</f>
        <v>6.6921008193134802E-3</v>
      </c>
      <c r="C496" t="str">
        <f>'S&amp;P500'!B496</f>
        <v>Vulcan Materials Co</v>
      </c>
      <c r="D496" s="78">
        <f>'S&amp;P500'!C496</f>
        <v>42535580937.599998</v>
      </c>
      <c r="E496" t="str">
        <f>'S&amp;P500'!A496</f>
        <v>VMC.N</v>
      </c>
    </row>
    <row r="497" spans="2:5" x14ac:dyDescent="0.25">
      <c r="B497" s="77">
        <f>'S&amp;P500'!D497</f>
        <v>-1.9883040935672499E-2</v>
      </c>
      <c r="C497" t="str">
        <f>'S&amp;P500'!B497</f>
        <v>Hershey Co</v>
      </c>
      <c r="D497" s="78">
        <f>'S&amp;P500'!C497</f>
        <v>45882161703.720001</v>
      </c>
      <c r="E497" t="str">
        <f>'S&amp;P500'!A497</f>
        <v>HSY.N</v>
      </c>
    </row>
    <row r="498" spans="2:5" x14ac:dyDescent="0.25">
      <c r="B498" s="77">
        <f>'S&amp;P500'!D498</f>
        <v>-3.1297580781594098E-3</v>
      </c>
      <c r="C498" t="str">
        <f>'S&amp;P500'!B498</f>
        <v>EOG Resources Inc</v>
      </c>
      <c r="D498" s="78">
        <f>'S&amp;P500'!C498</f>
        <v>63945228157.449997</v>
      </c>
      <c r="E498" t="str">
        <f>'S&amp;P500'!A498</f>
        <v>EOG.N</v>
      </c>
    </row>
    <row r="499" spans="2:5" x14ac:dyDescent="0.25">
      <c r="B499" s="77">
        <f>'S&amp;P500'!D499</f>
        <v>-1.0400952759031402E-2</v>
      </c>
      <c r="C499" t="str">
        <f>'S&amp;P500'!B499</f>
        <v>Clorox Co</v>
      </c>
      <c r="D499" s="78">
        <f>'S&amp;P500'!C499</f>
        <v>15070454604.32</v>
      </c>
      <c r="E499" t="str">
        <f>'S&amp;P500'!A499</f>
        <v>CLX.N</v>
      </c>
    </row>
    <row r="500" spans="2:5" x14ac:dyDescent="0.25">
      <c r="B500" s="77">
        <f>'S&amp;P500'!D500</f>
        <v>-4.0029379360998901E-2</v>
      </c>
      <c r="C500" t="str">
        <f>'S&amp;P500'!B500</f>
        <v>Trade Desk Inc</v>
      </c>
      <c r="D500" s="78">
        <f>'S&amp;P500'!C500</f>
        <v>12641169823.379999</v>
      </c>
      <c r="E500" t="str">
        <f>'S&amp;P500'!A500</f>
        <v>TTD.OQ</v>
      </c>
    </row>
    <row r="501" spans="2:5" x14ac:dyDescent="0.25">
      <c r="B501" s="77">
        <f>'S&amp;P500'!D501</f>
        <v>9.8745514728380002E-3</v>
      </c>
      <c r="C501" t="str">
        <f>'S&amp;P500'!B501</f>
        <v>Ralph Lauren Corp</v>
      </c>
      <c r="D501" s="78">
        <f>'S&amp;P500'!C501</f>
        <v>21978350103.779999</v>
      </c>
      <c r="E501" t="str">
        <f>'S&amp;P500'!A501</f>
        <v>RL.N</v>
      </c>
    </row>
    <row r="502" spans="2:5" x14ac:dyDescent="0.25">
      <c r="B502" s="77">
        <f>'S&amp;P500'!D502</f>
        <v>-2.5412889951621099E-2</v>
      </c>
      <c r="C502" t="str">
        <f>'S&amp;P500'!B502</f>
        <v>AvalonBay Communities Inc</v>
      </c>
      <c r="D502" s="78">
        <f>'S&amp;P500'!C502</f>
        <v>24815930060.700001</v>
      </c>
      <c r="E502" t="str">
        <f>'S&amp;P500'!A502</f>
        <v>AVB.N</v>
      </c>
    </row>
    <row r="503" spans="2:5" x14ac:dyDescent="0.25">
      <c r="B503" s="77">
        <f>'S&amp;P500'!D503</f>
        <v>-5.7812500000000702E-3</v>
      </c>
      <c r="C503" t="str">
        <f>'S&amp;P500'!B503</f>
        <v>Domino's Pizza Inc</v>
      </c>
      <c r="D503" s="78">
        <f>'S&amp;P500'!C503</f>
        <v>12898902308.040001</v>
      </c>
      <c r="E503" t="str">
        <f>'S&amp;P500'!A503</f>
        <v>DPZ.OQ</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6</vt:i4>
      </vt:variant>
    </vt:vector>
  </HeadingPairs>
  <TitlesOfParts>
    <vt:vector size="17" baseType="lpstr">
      <vt:lpstr>DATES</vt:lpstr>
      <vt:lpstr>REPORT</vt:lpstr>
      <vt:lpstr>Новый Eikon</vt:lpstr>
      <vt:lpstr>FIXED-Eikon</vt:lpstr>
      <vt:lpstr>Анализ секторов</vt:lpstr>
      <vt:lpstr>Лист6</vt:lpstr>
      <vt:lpstr>S&amp;P500</vt:lpstr>
      <vt:lpstr>Graph</vt:lpstr>
      <vt:lpstr>0</vt:lpstr>
      <vt:lpstr>Min&amp;Max</vt:lpstr>
      <vt:lpstr>Peers</vt:lpstr>
      <vt:lpstr>D1D</vt:lpstr>
      <vt:lpstr>D1W</vt:lpstr>
      <vt:lpstr>DCY</vt:lpstr>
      <vt:lpstr>DEND</vt:lpstr>
      <vt:lpstr>DREP</vt:lpstr>
      <vt:lpstr>REPORT!Область_печати</vt:lpstr>
    </vt:vector>
  </TitlesOfParts>
  <Company>Refinitiv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Refinitiv</dc:creator>
  <cp:lastModifiedBy>Assem Yerdossova</cp:lastModifiedBy>
  <cp:lastPrinted>2026-02-12T06:53:53Z</cp:lastPrinted>
  <dcterms:created xsi:type="dcterms:W3CDTF">2022-05-05T03:44:09Z</dcterms:created>
  <dcterms:modified xsi:type="dcterms:W3CDTF">2026-02-13T05:26:20Z</dcterms:modified>
</cp:coreProperties>
</file>